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9440" windowHeight="110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38" i="1"/>
  <c r="F26"/>
  <c r="F10"/>
  <c r="F48"/>
  <c r="F51"/>
  <c r="F54"/>
  <c r="F55"/>
  <c r="F56"/>
  <c r="F57"/>
  <c r="F53"/>
  <c r="F59"/>
  <c r="F60"/>
  <c r="F61"/>
  <c r="F62"/>
  <c r="F58"/>
  <c r="F68"/>
  <c r="F65"/>
  <c r="F66"/>
  <c r="F67"/>
  <c r="F64"/>
  <c r="F63" s="1"/>
  <c r="F47" l="1"/>
  <c r="F44"/>
  <c r="F42"/>
  <c r="F41"/>
  <c r="F34"/>
  <c r="F31"/>
  <c r="F29"/>
  <c r="F28"/>
  <c r="F25"/>
  <c r="F38" s="1"/>
  <c r="F22"/>
  <c r="F21"/>
  <c r="F17"/>
  <c r="F15"/>
  <c r="F13"/>
  <c r="F12"/>
  <c r="F11"/>
  <c r="F19" s="1"/>
  <c r="E42"/>
  <c r="E41"/>
  <c r="E39"/>
  <c r="E34"/>
  <c r="E31"/>
  <c r="E29"/>
  <c r="E28"/>
  <c r="E25"/>
  <c r="E21"/>
  <c r="E17"/>
  <c r="E15"/>
  <c r="E13"/>
  <c r="E12"/>
  <c r="E11"/>
  <c r="E10"/>
  <c r="E44" l="1"/>
  <c r="E19" l="1"/>
  <c r="E22" s="1"/>
</calcChain>
</file>

<file path=xl/sharedStrings.xml><?xml version="1.0" encoding="utf-8"?>
<sst xmlns="http://schemas.openxmlformats.org/spreadsheetml/2006/main" count="199" uniqueCount="138">
  <si>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</si>
  <si>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</si>
  <si>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</si>
  <si>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</si>
  <si>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</si>
  <si>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</si>
  <si>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</si>
  <si>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</si>
  <si>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</si>
  <si>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</si>
  <si>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</si>
  <si>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</si>
  <si>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</si>
  <si>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</si>
  <si>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</si>
  <si>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</si>
  <si>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</si>
  <si>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</si>
  <si>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</si>
  <si>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</si>
  <si>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</si>
  <si>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</si>
  <si>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</si>
  <si>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</si>
  <si>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</si>
  <si>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</si>
  <si>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</si>
  <si>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</si>
  <si>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</si>
  <si>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</si>
  <si>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</si>
  <si>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</si>
  <si>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</si>
  <si>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</si>
  <si>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</si>
  <si>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</si>
  <si>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</si>
  <si>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</si>
  <si>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</si>
  <si>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</si>
  <si>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</si>
  <si>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</si>
  <si>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</si>
  <si>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</si>
  <si>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</si>
  <si>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</si>
  <si>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</si>
  <si>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</si>
  <si>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</si>
  <si>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</si>
  <si>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</si>
  <si>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</si>
  <si>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</si>
  <si>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</si>
  <si>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</si>
  <si>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</si>
  <si>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</si>
  <si>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</si>
  <si>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</si>
  <si>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</si>
  <si>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</si>
  <si>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</si>
  <si>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</si>
  <si>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</si>
  <si>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</si>
  <si>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</si>
  <si>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</si>
  <si>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</si>
  <si>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</si>
  <si>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</si>
  <si>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</si>
  <si>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</si>
  <si>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</si>
  <si>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</si>
  <si>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</si>
  <si>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</si>
  <si>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</si>
  <si>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</si>
  <si>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</si>
  <si>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</si>
  <si>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</si>
  <si>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</si>
  <si>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</si>
  <si>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</si>
  <si>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</si>
  <si>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</si>
  <si>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</si>
  <si>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</si>
  <si>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</si>
  <si>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</si>
  <si>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</si>
  <si>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</si>
  <si>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</si>
  <si>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</si>
  <si>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план 2019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</si>
  <si>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</si>
  <si>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</si>
  <si>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</si>
  <si>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</si>
  <si>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</si>
  <si>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</si>
  <si>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</si>
  <si>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</si>
  <si>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</si>
  <si>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</si>
  <si>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</si>
  <si>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</si>
  <si>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</si>
  <si>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</si>
  <si>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</si>
  <si>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</si>
  <si>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</si>
  <si>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</si>
  <si>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</si>
  <si>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</si>
  <si>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</si>
  <si>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</si>
  <si>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</si>
  <si>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</si>
  <si>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</si>
  <si>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</si>
  <si>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</si>
  <si>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</si>
  <si>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</si>
  <si>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</si>
  <si>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</si>
  <si>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</si>
  <si>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</si>
  <si>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</si>
  <si>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</si>
  <si>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</si>
  <si>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</si>
  <si>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</si>
  <si>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</si>
  <si>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</si>
  <si>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</si>
  <si>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Долгосрочный период регулирования: 2016 - 2020 гг.</t>
  </si>
  <si>
    <t>факт 2019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</si>
</sst>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7;&#1055;&#1073;/&#1050;&#1072;&#1083;&#1100;&#1082;&#1091;&#1083;&#1103;&#1094;&#1080;&#1103;%20&#1048;&#1058;&#1054;&#1043;&#1054;&#1042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19/EE.NET.CALC.QV.4.178_v.5.7.2%2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9/&#1052;&#1072;&#1082;&#1077;&#1090;_10426%20&#1057;&#1055;&#1073;%20&#1090;&#1088;.%20&#1086;&#1073;&#1086;&#1088;&#1091;&#1076;.%20&#1079;&#1072;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87;.%2019%20(&#1089;)%20&#1082;&#1072;&#1095;&#1077;&#1089;&#1090;&#1074;&#1086;%20&#1086;&#1073;&#1089;&#1083;&#1091;&#1078;&#1080;&#1074;&#1072;&#1085;&#1080;&#1103;%20&#1087;&#1086;&#1090;&#1088;&#1077;&#1073;&#1080;&#1090;&#1077;&#1083;&#1077;&#1081;%20&#1079;&#1072;%202019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 2019"/>
      <sheetName val="Регулирование"/>
    </sheetNames>
    <sheetDataSet>
      <sheetData sheetId="0"/>
      <sheetData sheetId="1">
        <row r="15">
          <cell r="X15">
            <v>116031.46</v>
          </cell>
        </row>
        <row r="16">
          <cell r="X16">
            <v>1963.24</v>
          </cell>
        </row>
        <row r="19">
          <cell r="X19">
            <v>114068.22</v>
          </cell>
        </row>
        <row r="20">
          <cell r="X20">
            <v>30702.880000000001</v>
          </cell>
        </row>
        <row r="30">
          <cell r="X30">
            <v>697.86</v>
          </cell>
        </row>
        <row r="39">
          <cell r="X39">
            <v>257891.46</v>
          </cell>
        </row>
        <row r="42">
          <cell r="X42">
            <v>8100.7048800000011</v>
          </cell>
        </row>
        <row r="44">
          <cell r="X44">
            <v>12626.024299999999</v>
          </cell>
        </row>
        <row r="53">
          <cell r="X53">
            <v>2286.2163999999998</v>
          </cell>
        </row>
        <row r="58">
          <cell r="X58">
            <v>9333.68</v>
          </cell>
        </row>
        <row r="73">
          <cell r="X73">
            <v>35855.861099999995</v>
          </cell>
        </row>
        <row r="78">
          <cell r="X78">
            <v>28991.785678667722</v>
          </cell>
        </row>
        <row r="80">
          <cell r="X80">
            <v>322739.10677866772</v>
          </cell>
        </row>
        <row r="85">
          <cell r="X85">
            <v>7790.5281608000178</v>
          </cell>
        </row>
        <row r="111">
          <cell r="X111">
            <v>3.2956000000000074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одержание"/>
      <sheetName val="Себестоимость (счет 20)"/>
      <sheetName val="Себестоимость (счет 23)"/>
      <sheetName val="Себестоимость (счет 25)"/>
      <sheetName val="Себестоимость (счет 26)"/>
      <sheetName val="Себестоимость (счет 44)"/>
      <sheetName val="Себестоимость (счет Х1)"/>
      <sheetName val="Себестоимость (счет Х2)"/>
      <sheetName val="Себестоимость (счет Х3)"/>
      <sheetName val="Расходы из прибыли (91 счет)"/>
      <sheetName val="Выручка"/>
      <sheetName val="Фин. результат"/>
      <sheetName val="Всего расходы"/>
      <sheetName val="Оплата труда ПП"/>
      <sheetName val="Расчет АО"/>
      <sheetName val="Расчет средней стоимости"/>
      <sheetName val="П 2.1"/>
      <sheetName val="П 2.2"/>
      <sheetName val="Оплата услуг за передачу э.э."/>
      <sheetName val="Оплата потерь э.э."/>
      <sheetName val="Оплата услуг по сетям ЕНЭС"/>
      <sheetName val="Отчетность МУ-585 табл.1.3"/>
      <sheetName val="Отчетность М-585 табл. 1.6"/>
      <sheetName val="Расчет показателя надежности"/>
      <sheetName val="Расчет значения инд. информ-ти"/>
      <sheetName val="Расчет значения инд. исп-ти"/>
      <sheetName val="Расчет значения инд. результ."/>
      <sheetName val="Расчет показателя уровня кач-ва"/>
      <sheetName val="Расчет показателя качества"/>
      <sheetName val="Данные о прекращении подачи э.э"/>
      <sheetName val="Расчет индикативного показателя"/>
      <sheetName val="Реестр обосновывающих данных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J16">
            <v>122493.87625999999</v>
          </cell>
        </row>
        <row r="17">
          <cell r="J17">
            <v>4156.3942899999993</v>
          </cell>
        </row>
        <row r="27">
          <cell r="J27">
            <v>118337.48196999999</v>
          </cell>
        </row>
        <row r="31">
          <cell r="J31">
            <v>39555.154419999999</v>
          </cell>
        </row>
        <row r="63">
          <cell r="J63">
            <v>1428.5651800000001</v>
          </cell>
        </row>
        <row r="105">
          <cell r="J105">
            <v>256706.47672999999</v>
          </cell>
        </row>
        <row r="110">
          <cell r="J110">
            <v>905.28898000000004</v>
          </cell>
        </row>
        <row r="114">
          <cell r="J114">
            <v>8572.6385200000004</v>
          </cell>
        </row>
        <row r="119">
          <cell r="J119">
            <v>19928.827499999999</v>
          </cell>
        </row>
        <row r="147">
          <cell r="J147">
            <v>2067.8258599999999</v>
          </cell>
        </row>
        <row r="162">
          <cell r="J162">
            <v>11761.744480000001</v>
          </cell>
        </row>
        <row r="205">
          <cell r="J205">
            <v>43432.473092981098</v>
          </cell>
        </row>
        <row r="210">
          <cell r="J210">
            <v>300138.94982298109</v>
          </cell>
        </row>
        <row r="211">
          <cell r="J211">
            <v>11003.708210000001</v>
          </cell>
        </row>
        <row r="216">
          <cell r="J216">
            <v>4103.4169999999867</v>
          </cell>
        </row>
      </sheetData>
      <sheetData sheetId="20"/>
      <sheetData sheetId="21"/>
      <sheetData sheetId="22"/>
      <sheetData sheetId="23">
        <row r="53">
          <cell r="M53">
            <v>1055.3476250000001</v>
          </cell>
        </row>
        <row r="54">
          <cell r="M54">
            <v>0</v>
          </cell>
        </row>
        <row r="55">
          <cell r="M55">
            <v>95.992800000000003</v>
          </cell>
        </row>
        <row r="56">
          <cell r="M56">
            <v>884.08854500000018</v>
          </cell>
        </row>
        <row r="57">
          <cell r="M57">
            <v>75.266280000000009</v>
          </cell>
        </row>
      </sheetData>
      <sheetData sheetId="24">
        <row r="57">
          <cell r="L57">
            <v>6228.2999999999993</v>
          </cell>
        </row>
        <row r="58">
          <cell r="L58">
            <v>0</v>
          </cell>
        </row>
        <row r="59">
          <cell r="L59">
            <v>1841</v>
          </cell>
        </row>
        <row r="60">
          <cell r="L60">
            <v>4387.2999999999993</v>
          </cell>
        </row>
        <row r="61">
          <cell r="L61">
            <v>0</v>
          </cell>
        </row>
      </sheetData>
      <sheetData sheetId="25"/>
      <sheetData sheetId="26"/>
      <sheetData sheetId="27"/>
      <sheetData sheetId="28"/>
      <sheetData sheetId="29"/>
      <sheetData sheetId="30">
        <row r="28">
          <cell r="H28">
            <v>324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F12">
            <v>220.65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."/>
      <sheetName val="1.3."/>
      <sheetName val="1.4."/>
      <sheetName val="2.3."/>
      <sheetName val="3.1."/>
      <sheetName val="3.2."/>
      <sheetName val="3.4."/>
      <sheetName val="4.1."/>
      <sheetName val="4.2."/>
      <sheetName val="4.3."/>
      <sheetName val="4.6."/>
      <sheetName val="4.7."/>
      <sheetName val="4.9."/>
    </sheetNames>
    <sheetDataSet>
      <sheetData sheetId="0"/>
      <sheetData sheetId="1"/>
      <sheetData sheetId="2">
        <row r="5">
          <cell r="F5">
            <v>303.54855571428573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0.25</v>
          </cell>
        </row>
        <row r="9">
          <cell r="D9">
            <v>0</v>
          </cell>
        </row>
        <row r="10">
          <cell r="D10">
            <v>303.29855571428573</v>
          </cell>
        </row>
        <row r="11">
          <cell r="D11">
            <v>0</v>
          </cell>
        </row>
        <row r="12">
          <cell r="D12">
            <v>20.423999999999999</v>
          </cell>
        </row>
        <row r="13">
          <cell r="D13">
            <v>252.51815571428574</v>
          </cell>
        </row>
        <row r="14">
          <cell r="D14">
            <v>30.356400000000001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F24" sqref="F24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0" t="s">
        <v>71</v>
      </c>
      <c r="C1" s="20"/>
      <c r="D1" s="20"/>
      <c r="E1" s="20"/>
      <c r="F1" s="20"/>
      <c r="G1" s="20"/>
    </row>
    <row r="2" spans="2:8">
      <c r="B2" s="22" t="s">
        <v>72</v>
      </c>
      <c r="C2" s="22"/>
      <c r="D2" s="22"/>
      <c r="E2" s="22"/>
      <c r="F2" s="22"/>
      <c r="G2" s="22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23" t="s">
        <v>0</v>
      </c>
      <c r="C7" s="23" t="s">
        <v>1</v>
      </c>
      <c r="D7" s="23" t="s">
        <v>2</v>
      </c>
      <c r="E7" s="25" t="s">
        <v>3</v>
      </c>
      <c r="F7" s="26"/>
      <c r="G7" s="23" t="s">
        <v>4</v>
      </c>
    </row>
    <row r="8" spans="2:8" ht="15.75" thickBot="1">
      <c r="B8" s="24"/>
      <c r="C8" s="24"/>
      <c r="D8" s="24"/>
      <c r="E8" s="4" t="s">
        <v>94</v>
      </c>
      <c r="F8" s="4" t="s">
        <v>137</v>
      </c>
      <c r="G8" s="24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6">
        <f>[1]Регулирование!$X$80</f>
        <v>322739.10677866772</v>
      </c>
      <c r="F10" s="16">
        <f>'[2]Всего расходы'!$J$210</f>
        <v>300138.94982298109</v>
      </c>
      <c r="G10" s="8"/>
      <c r="H10" s="19"/>
    </row>
    <row r="11" spans="2:8" ht="15.75" thickBot="1">
      <c r="B11" s="9" t="s">
        <v>73</v>
      </c>
      <c r="C11" s="6" t="s">
        <v>10</v>
      </c>
      <c r="D11" s="7" t="s">
        <v>9</v>
      </c>
      <c r="E11" s="16">
        <f>[1]Регулирование!$X$39</f>
        <v>257891.46</v>
      </c>
      <c r="F11" s="16">
        <f>'[2]Всего расходы'!$J$105</f>
        <v>256706.47672999999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6">
        <f>[1]Регулирование!$X$15</f>
        <v>116031.46</v>
      </c>
      <c r="F12" s="16">
        <f>'[2]Всего расходы'!$J$16</f>
        <v>122493.87625999999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6">
        <f>[1]Регулирование!$X$16</f>
        <v>1963.24</v>
      </c>
      <c r="F13" s="16">
        <f>'[2]Всего расходы'!$J$17</f>
        <v>4156.3942899999993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7"/>
      <c r="F14" s="16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6">
        <f>[1]Регулирование!$X$19</f>
        <v>114068.22</v>
      </c>
      <c r="F15" s="16">
        <f>'[2]Всего расходы'!$J$27</f>
        <v>118337.48196999999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7"/>
      <c r="F16" s="16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6">
        <f>[1]Регулирование!$X$20</f>
        <v>30702.880000000001</v>
      </c>
      <c r="F17" s="16">
        <f>'[2]Всего расходы'!$J$31</f>
        <v>39555.154419999999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7"/>
      <c r="F18" s="16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6">
        <f>E11-E12-E17</f>
        <v>111157.12</v>
      </c>
      <c r="F19" s="16">
        <f>F11-F12-F17</f>
        <v>94657.446049999999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7"/>
      <c r="F20" s="16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>
        <f>[1]Регулирование!$X$30</f>
        <v>697.86</v>
      </c>
      <c r="F21" s="16">
        <f>'[2]Всего расходы'!$J$63</f>
        <v>1428.5651800000001</v>
      </c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6">
        <f>E19-E20-E21</f>
        <v>110459.26</v>
      </c>
      <c r="F22" s="16">
        <f>F19-F20-F21</f>
        <v>93228.880869999994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7"/>
      <c r="F23" s="16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7"/>
      <c r="F24" s="16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6">
        <f>[1]Регулирование!$X$73</f>
        <v>35855.861099999995</v>
      </c>
      <c r="F25" s="16">
        <f>'[2]Всего расходы'!$J$205</f>
        <v>43432.473092981098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7"/>
      <c r="F26" s="16">
        <f>'[2]Всего расходы'!$J$110</f>
        <v>905.28898000000004</v>
      </c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7"/>
      <c r="F27" s="16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6">
        <f>[1]Регулирование!$X$44</f>
        <v>12626.024299999999</v>
      </c>
      <c r="F28" s="16">
        <f>'[2]Всего расходы'!$J$119</f>
        <v>19928.827499999999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6">
        <f>[1]Регулирование!$X$58</f>
        <v>9333.68</v>
      </c>
      <c r="F29" s="16">
        <f>'[2]Всего расходы'!$J$162</f>
        <v>11761.744480000001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7"/>
      <c r="F30" s="16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6">
        <f>[1]Регулирование!$X$42</f>
        <v>8100.7048800000011</v>
      </c>
      <c r="F31" s="16">
        <f>'[2]Всего расходы'!$J$114</f>
        <v>8572.6385200000004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7"/>
      <c r="F32" s="16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7"/>
      <c r="F33" s="16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6">
        <f>[1]Регулирование!$X$53</f>
        <v>2286.2163999999998</v>
      </c>
      <c r="F34" s="16">
        <f>'[2]Всего расходы'!$J$147</f>
        <v>2067.8258599999999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7"/>
      <c r="F35" s="16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7"/>
      <c r="F36" s="16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7"/>
      <c r="F37" s="16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>
        <f>E25-E26-E28-E29-E31-E34</f>
        <v>3509.2355199999961</v>
      </c>
      <c r="F38" s="16">
        <f>F25-F26-F28-F29-F31-F34</f>
        <v>196.14775298109907</v>
      </c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6">
        <f>[1]Регулирование!$X$78</f>
        <v>28991.785678667722</v>
      </c>
      <c r="F39" s="16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6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6">
        <f>[1]Регулирование!$X$85</f>
        <v>7790.5281608000178</v>
      </c>
      <c r="F41" s="16">
        <f>'[2]Всего расходы'!$J$211</f>
        <v>11003.708210000001</v>
      </c>
      <c r="G41" s="8"/>
    </row>
    <row r="42" spans="2:7">
      <c r="B42" s="27" t="s">
        <v>73</v>
      </c>
      <c r="C42" s="12" t="s">
        <v>52</v>
      </c>
      <c r="D42" s="29" t="s">
        <v>54</v>
      </c>
      <c r="E42" s="31">
        <f>[1]Регулирование!$X$111*1000</f>
        <v>3295.6000000000076</v>
      </c>
      <c r="F42" s="31">
        <f>'[2]Всего расходы'!$J$216</f>
        <v>4103.4169999999867</v>
      </c>
      <c r="G42" s="33"/>
    </row>
    <row r="43" spans="2:7" ht="15.75" thickBot="1">
      <c r="B43" s="28"/>
      <c r="C43" s="6" t="s">
        <v>53</v>
      </c>
      <c r="D43" s="30"/>
      <c r="E43" s="32"/>
      <c r="F43" s="32"/>
      <c r="G43" s="34"/>
    </row>
    <row r="44" spans="2:7">
      <c r="B44" s="27" t="s">
        <v>79</v>
      </c>
      <c r="C44" s="12" t="s">
        <v>52</v>
      </c>
      <c r="D44" s="29" t="s">
        <v>9</v>
      </c>
      <c r="E44" s="35">
        <f>E41</f>
        <v>7790.5281608000178</v>
      </c>
      <c r="F44" s="35">
        <f>F41</f>
        <v>11003.708210000001</v>
      </c>
      <c r="G44" s="33"/>
    </row>
    <row r="45" spans="2:7" ht="51.75" thickBot="1">
      <c r="B45" s="28"/>
      <c r="C45" s="6" t="s">
        <v>55</v>
      </c>
      <c r="D45" s="30"/>
      <c r="E45" s="36"/>
      <c r="F45" s="36"/>
      <c r="G45" s="34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 t="s">
        <v>7</v>
      </c>
      <c r="G46" s="15"/>
    </row>
    <row r="47" spans="2:7" ht="26.25" thickBot="1">
      <c r="B47" s="5">
        <v>1</v>
      </c>
      <c r="C47" s="6" t="s">
        <v>133</v>
      </c>
      <c r="D47" s="7" t="s">
        <v>58</v>
      </c>
      <c r="E47" s="15"/>
      <c r="F47" s="16">
        <f>'[2]Расчет показателя надежности'!$H$28</f>
        <v>324</v>
      </c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/>
      <c r="F48" s="16">
        <f>F51</f>
        <v>220.65</v>
      </c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5"/>
      <c r="F49" s="16">
        <v>0</v>
      </c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5"/>
      <c r="F50" s="16">
        <v>0</v>
      </c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5"/>
      <c r="F51" s="16">
        <f>[3]Sheet1!$F$12</f>
        <v>220.65</v>
      </c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5"/>
      <c r="F52" s="16">
        <v>0</v>
      </c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5"/>
      <c r="F53" s="16">
        <f>'[2]П 2.1'!M53</f>
        <v>1055.3476250000001</v>
      </c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5"/>
      <c r="F54" s="16">
        <f>'[2]П 2.1'!M54</f>
        <v>0</v>
      </c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5"/>
      <c r="F55" s="16">
        <f>'[2]П 2.1'!M55</f>
        <v>95.992800000000003</v>
      </c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5"/>
      <c r="F56" s="16">
        <f>'[2]П 2.1'!M56</f>
        <v>884.08854500000018</v>
      </c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5"/>
      <c r="F57" s="16">
        <f>'[2]П 2.1'!M57</f>
        <v>75.266280000000009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5"/>
      <c r="F58" s="16">
        <f>'[2]П 2.2'!L57</f>
        <v>6228.2999999999993</v>
      </c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5"/>
      <c r="F59" s="16">
        <f>'[2]П 2.2'!L58</f>
        <v>0</v>
      </c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5"/>
      <c r="F60" s="16">
        <f>'[2]П 2.2'!L59</f>
        <v>1841</v>
      </c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5"/>
      <c r="F61" s="16">
        <f>'[2]П 2.2'!L60</f>
        <v>4387.2999999999993</v>
      </c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5"/>
      <c r="F62" s="16">
        <f>'[2]П 2.2'!L61</f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5"/>
      <c r="F63" s="16">
        <f>F64+F65+F66+F67</f>
        <v>303.54855571428573</v>
      </c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5"/>
      <c r="F64" s="16">
        <f>'[4]1.3.'!D6+'[4]1.3.'!D11</f>
        <v>0</v>
      </c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5"/>
      <c r="F65" s="16">
        <f>'[4]1.3.'!D7+'[4]1.3.'!D12</f>
        <v>20.423999999999999</v>
      </c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5"/>
      <c r="F66" s="16">
        <f>'[4]1.3.'!D8+'[4]1.3.'!D13</f>
        <v>252.76815571428574</v>
      </c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5"/>
      <c r="F67" s="16">
        <f>'[4]1.3.'!D9+'[4]1.3.'!D14</f>
        <v>30.356400000000001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5"/>
      <c r="F68" s="18">
        <f>'[4]1.3.'!$D$10/'[4]1.3.'!$F$5</f>
        <v>0.99917640853400957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/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/>
      <c r="G71" s="15"/>
    </row>
    <row r="73" spans="2:7">
      <c r="B73" s="14" t="s">
        <v>95</v>
      </c>
    </row>
    <row r="74" spans="2:7" ht="60.75" customHeight="1">
      <c r="B74" s="21" t="s">
        <v>96</v>
      </c>
      <c r="C74" s="21"/>
      <c r="D74" s="21"/>
      <c r="E74" s="21"/>
      <c r="F74" s="21"/>
      <c r="G74" s="21"/>
    </row>
    <row r="75" spans="2:7" ht="30.75" customHeight="1">
      <c r="B75" s="21" t="s">
        <v>97</v>
      </c>
      <c r="C75" s="21"/>
      <c r="D75" s="21"/>
      <c r="E75" s="21"/>
      <c r="F75" s="21"/>
      <c r="G75" s="21"/>
    </row>
    <row r="76" spans="2:7" ht="36" customHeight="1">
      <c r="B76" s="21" t="s">
        <v>98</v>
      </c>
      <c r="C76" s="21"/>
      <c r="D76" s="21"/>
      <c r="E76" s="21"/>
      <c r="F76" s="21"/>
      <c r="G76" s="21"/>
    </row>
    <row r="77" spans="2:7" ht="34.5" customHeight="1">
      <c r="B77" s="21" t="s">
        <v>99</v>
      </c>
      <c r="C77" s="21"/>
      <c r="D77" s="21"/>
      <c r="E77" s="21"/>
      <c r="F77" s="21"/>
      <c r="G77" s="21"/>
    </row>
    <row r="78" spans="2:7" ht="30.75" customHeight="1">
      <c r="B78" s="21" t="s">
        <v>100</v>
      </c>
      <c r="C78" s="21"/>
      <c r="D78" s="21"/>
      <c r="E78" s="21"/>
      <c r="F78" s="21"/>
      <c r="G78" s="21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2020-04-03T14:36:49Z</dcterms:modified>
</cp:coreProperties>
</file>