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3\dogovora\8. Стандарты раскрытия информации\ПП РФ 24\ЕЖЕГОДНО !ДО 1 АПРЕЛЯ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Лист1!$B$1:$G$71</definedName>
  </definedNames>
  <calcPr calcId="162913"/>
</workbook>
</file>

<file path=xl/calcChain.xml><?xml version="1.0" encoding="utf-8"?>
<calcChain xmlns="http://schemas.openxmlformats.org/spreadsheetml/2006/main">
  <c r="E69" i="1" l="1"/>
  <c r="E67" i="1"/>
  <c r="E66" i="1"/>
  <c r="E65" i="1"/>
  <c r="E63" i="1"/>
  <c r="E61" i="1"/>
  <c r="E60" i="1"/>
  <c r="E58" i="1"/>
  <c r="E57" i="1"/>
  <c r="E56" i="1"/>
  <c r="E55" i="1"/>
  <c r="E53" i="1"/>
  <c r="E42" i="1"/>
  <c r="E39" i="1" l="1"/>
  <c r="E34" i="1"/>
  <c r="E32" i="1"/>
  <c r="E31" i="1"/>
  <c r="E29" i="1"/>
  <c r="E28" i="1"/>
  <c r="E25" i="1"/>
  <c r="E21" i="1"/>
  <c r="E19" i="1"/>
  <c r="E17" i="1"/>
  <c r="E15" i="1"/>
  <c r="E13" i="1"/>
  <c r="E12" i="1"/>
  <c r="E11" i="1"/>
  <c r="E10" i="1"/>
  <c r="E44" i="1" l="1"/>
  <c r="E38" i="1"/>
  <c r="E22" i="1"/>
</calcChain>
</file>

<file path=xl/sharedStrings.xml><?xml version="1.0" encoding="utf-8"?>
<sst xmlns="http://schemas.openxmlformats.org/spreadsheetml/2006/main" count="205" uniqueCount="139">
  <si>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</si>
  <si>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</si>
  <si>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</si>
  <si>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</si>
  <si>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</si>
  <si>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</si>
  <si>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</si>
  <si>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</si>
  <si>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</si>
  <si>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</si>
  <si>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</si>
  <si>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</si>
  <si>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</si>
  <si>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</si>
  <si>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</si>
  <si>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</si>
  <si>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</si>
  <si>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</si>
  <si>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</si>
  <si>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</si>
  <si>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</si>
  <si>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</si>
  <si>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</si>
  <si>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</si>
  <si>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</si>
  <si>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</si>
  <si>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</si>
  <si>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</si>
  <si>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</si>
  <si>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</si>
  <si>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</si>
  <si>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</si>
  <si>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</si>
  <si>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</si>
  <si>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</si>
  <si>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</si>
  <si>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</si>
  <si>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</si>
  <si>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</si>
  <si>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</si>
  <si>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</si>
  <si>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</si>
  <si>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</si>
  <si>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</si>
  <si>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</si>
  <si>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</si>
  <si>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</si>
  <si>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</si>
  <si>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</si>
  <si>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</si>
  <si>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</si>
  <si>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</si>
  <si>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</si>
  <si>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</si>
  <si>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</si>
  <si>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</si>
  <si>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</si>
  <si>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</si>
  <si>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</si>
  <si>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</si>
  <si>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</si>
  <si>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</si>
  <si>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</si>
  <si>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</si>
  <si>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</si>
  <si>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</si>
  <si>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</si>
  <si>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</si>
  <si>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</si>
  <si>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</si>
  <si>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</si>
  <si>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</si>
  <si>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</si>
  <si>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</si>
  <si>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</si>
  <si>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</si>
  <si>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</si>
  <si>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</si>
  <si>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</si>
  <si>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</si>
  <si>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</si>
  <si>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</si>
  <si>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</si>
  <si>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</si>
  <si>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</si>
  <si>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</si>
  <si>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</si>
  <si>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</si>
  <si>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</si>
  <si>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</si>
  <si>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</si>
  <si>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</si>
  <si>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</si>
  <si>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</si>
  <si>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</si>
  <si>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</si>
  <si>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</si>
  <si>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</si>
  <si>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</si>
  <si>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</si>
  <si>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</si>
  <si>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</si>
  <si>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</si>
  <si>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</si>
  <si>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</si>
  <si>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</si>
  <si>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</si>
  <si>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</si>
  <si>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</si>
  <si>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</si>
  <si>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</si>
  <si>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</si>
  <si>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</si>
  <si>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</si>
  <si>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</si>
  <si>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</si>
  <si>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</si>
  <si>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</si>
  <si>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</si>
  <si>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</si>
  <si>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</si>
  <si>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</si>
  <si>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</si>
  <si>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</si>
  <si>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</si>
  <si>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</si>
  <si>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</si>
  <si>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</si>
  <si>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</si>
  <si>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</si>
  <si>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</si>
  <si>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</si>
  <si>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</si>
  <si>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</si>
  <si>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</si>
  <si>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</si>
  <si>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2023 - 2027 гг.</t>
  </si>
  <si>
    <t>план 2024 год</t>
  </si>
  <si>
    <t>факт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</si>
</sst>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4%20&#1051;&#1054;/&#1056;&#1077;&#1096;&#1077;&#1085;&#1080;&#1077;%20&#1051;&#1077;&#1085;&#1056;&#1058;&#1050;/&#1056;&#1077;&#1096;&#1077;&#1085;&#1080;&#1077;%202024%20&#1051;&#1077;&#1085;&#1056;&#1058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57;&#1074;&#1086;&#1076;%20&#1090;&#1072;&#1088;&#1080;&#1092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.%20&#1048;&#1053;&#1042;&#1045;&#1057;&#1058;&#1050;&#1040;/&#1082;&#1086;&#1088;-&#1082;&#1072;%20&#1048;&#1055;_&#1051;&#1054;_2023-2027%20&#1085;&#1072;%202024%20&#1075;&#1086;&#1076;/&#1057;&#1087;&#1088;&#1072;&#1074;&#1082;&#1072;%20&#1087;&#1086;%20&#1086;&#1089;&#1074;&#1086;&#1077;&#1085;&#1080;&#1102;%20&#1051;&#1054;%20&#1085;&#1072;%20202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J14">
            <v>57674.038057941514</v>
          </cell>
        </row>
        <row r="15">
          <cell r="J15">
            <v>2235.2362817369744</v>
          </cell>
        </row>
        <row r="19">
          <cell r="J19">
            <v>18711.221982108116</v>
          </cell>
        </row>
        <row r="20">
          <cell r="J20">
            <v>20848.754826854922</v>
          </cell>
        </row>
        <row r="31">
          <cell r="J31">
            <v>337.29410014986507</v>
          </cell>
        </row>
        <row r="51">
          <cell r="J51">
            <v>98299.372252593908</v>
          </cell>
        </row>
        <row r="60">
          <cell r="J60">
            <v>14932.23</v>
          </cell>
        </row>
        <row r="65">
          <cell r="J65">
            <v>1166.9199999999998</v>
          </cell>
        </row>
        <row r="70">
          <cell r="J70">
            <v>3426.0247449239964</v>
          </cell>
        </row>
        <row r="74">
          <cell r="J74">
            <v>6869.15</v>
          </cell>
        </row>
        <row r="78">
          <cell r="J78">
            <v>1882.19</v>
          </cell>
        </row>
        <row r="79">
          <cell r="J79">
            <v>28276.514744923992</v>
          </cell>
        </row>
        <row r="86">
          <cell r="J86">
            <v>21640.361326426158</v>
          </cell>
        </row>
        <row r="87">
          <cell r="J87">
            <v>685.5</v>
          </cell>
        </row>
        <row r="88">
          <cell r="J88">
            <v>148901.74832394405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3"/>
      <sheetName val="Лист1"/>
    </sheetNames>
    <sheetDataSet>
      <sheetData sheetId="0">
        <row r="48">
          <cell r="E48">
            <v>5.1470000000000002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10">
          <cell r="C10">
            <v>8.7440799999999985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A40" zoomScale="115" zoomScaleNormal="115" workbookViewId="0">
      <selection activeCell="E54" sqref="E54:E55"/>
    </sheetView>
  </sheetViews>
  <sheetFormatPr defaultRowHeight="15" x14ac:dyDescent="0.2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5" width="14.42578125" style="25" customWidth="1"/>
    <col min="6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 x14ac:dyDescent="0.25">
      <c r="B1" s="30" t="s">
        <v>71</v>
      </c>
      <c r="C1" s="30"/>
      <c r="D1" s="30"/>
      <c r="E1" s="30"/>
      <c r="F1" s="30"/>
      <c r="G1" s="30"/>
    </row>
    <row r="2" spans="2:8" x14ac:dyDescent="0.25">
      <c r="B2" s="32" t="s">
        <v>72</v>
      </c>
      <c r="C2" s="32"/>
      <c r="D2" s="32"/>
      <c r="E2" s="32"/>
      <c r="F2" s="32"/>
      <c r="G2" s="32"/>
    </row>
    <row r="3" spans="2:8" x14ac:dyDescent="0.25">
      <c r="B3" s="2" t="s">
        <v>133</v>
      </c>
      <c r="C3" s="2">
        <v>7802456200</v>
      </c>
      <c r="D3" s="2"/>
      <c r="E3" s="24"/>
      <c r="F3" s="2"/>
      <c r="G3" s="2"/>
    </row>
    <row r="4" spans="2:8" x14ac:dyDescent="0.25">
      <c r="B4" s="2" t="s">
        <v>134</v>
      </c>
      <c r="C4" s="2">
        <v>780601001</v>
      </c>
      <c r="D4" s="2"/>
      <c r="E4" s="24"/>
      <c r="F4" s="2"/>
      <c r="G4" s="2"/>
    </row>
    <row r="5" spans="2:8" x14ac:dyDescent="0.25">
      <c r="B5" s="1" t="s">
        <v>136</v>
      </c>
      <c r="C5" s="3"/>
    </row>
    <row r="6" spans="2:8" ht="15.75" thickBot="1" x14ac:dyDescent="0.3">
      <c r="C6" s="3"/>
    </row>
    <row r="7" spans="2:8" ht="15.75" thickBot="1" x14ac:dyDescent="0.3">
      <c r="B7" s="33" t="s">
        <v>0</v>
      </c>
      <c r="C7" s="33" t="s">
        <v>1</v>
      </c>
      <c r="D7" s="33" t="s">
        <v>2</v>
      </c>
      <c r="E7" s="35" t="s">
        <v>3</v>
      </c>
      <c r="F7" s="36"/>
      <c r="G7" s="33" t="s">
        <v>4</v>
      </c>
    </row>
    <row r="8" spans="2:8" ht="15.75" thickBot="1" x14ac:dyDescent="0.3">
      <c r="B8" s="34"/>
      <c r="C8" s="34"/>
      <c r="D8" s="34"/>
      <c r="E8" s="26" t="s">
        <v>137</v>
      </c>
      <c r="F8" s="4" t="s">
        <v>138</v>
      </c>
      <c r="G8" s="34"/>
    </row>
    <row r="9" spans="2:8" ht="15.75" thickBot="1" x14ac:dyDescent="0.3">
      <c r="B9" s="5" t="s">
        <v>5</v>
      </c>
      <c r="C9" s="6" t="s">
        <v>6</v>
      </c>
      <c r="D9" s="7" t="s">
        <v>7</v>
      </c>
      <c r="E9" s="27" t="s">
        <v>7</v>
      </c>
      <c r="F9" s="7" t="s">
        <v>7</v>
      </c>
      <c r="G9" s="7" t="s">
        <v>7</v>
      </c>
    </row>
    <row r="10" spans="2:8" ht="15.75" thickBot="1" x14ac:dyDescent="0.3">
      <c r="B10" s="5">
        <v>1</v>
      </c>
      <c r="C10" s="6" t="s">
        <v>8</v>
      </c>
      <c r="D10" s="7" t="s">
        <v>9</v>
      </c>
      <c r="E10" s="19">
        <f>[1]Лист1!$J$88</f>
        <v>148901.74832394405</v>
      </c>
      <c r="F10" s="19"/>
      <c r="G10" s="8"/>
      <c r="H10" s="20"/>
    </row>
    <row r="11" spans="2:8" ht="15.75" thickBot="1" x14ac:dyDescent="0.3">
      <c r="B11" s="9" t="s">
        <v>73</v>
      </c>
      <c r="C11" s="6" t="s">
        <v>10</v>
      </c>
      <c r="D11" s="7" t="s">
        <v>9</v>
      </c>
      <c r="E11" s="19">
        <f>[1]Лист1!$J$51</f>
        <v>98299.372252593908</v>
      </c>
      <c r="F11" s="15"/>
      <c r="G11" s="8"/>
    </row>
    <row r="12" spans="2:8" ht="15.75" thickBot="1" x14ac:dyDescent="0.3">
      <c r="B12" s="10" t="s">
        <v>74</v>
      </c>
      <c r="C12" s="6" t="s">
        <v>11</v>
      </c>
      <c r="D12" s="7" t="s">
        <v>9</v>
      </c>
      <c r="E12" s="19">
        <f>[1]Лист1!$J$14</f>
        <v>57674.038057941514</v>
      </c>
      <c r="F12" s="15"/>
      <c r="G12" s="8"/>
    </row>
    <row r="13" spans="2:8" ht="26.25" thickBot="1" x14ac:dyDescent="0.3">
      <c r="B13" s="5" t="s">
        <v>12</v>
      </c>
      <c r="C13" s="6" t="s">
        <v>13</v>
      </c>
      <c r="D13" s="7" t="s">
        <v>9</v>
      </c>
      <c r="E13" s="19">
        <f>[1]Лист1!$J$15</f>
        <v>2235.2362817369744</v>
      </c>
      <c r="F13" s="19"/>
      <c r="G13" s="8"/>
    </row>
    <row r="14" spans="2:8" ht="15.75" thickBot="1" x14ac:dyDescent="0.3">
      <c r="B14" s="5" t="s">
        <v>14</v>
      </c>
      <c r="C14" s="6" t="s">
        <v>15</v>
      </c>
      <c r="D14" s="7" t="s">
        <v>9</v>
      </c>
      <c r="E14" s="19"/>
      <c r="F14" s="15"/>
      <c r="G14" s="8"/>
    </row>
    <row r="15" spans="2:8" ht="64.5" thickBot="1" x14ac:dyDescent="0.3">
      <c r="B15" s="5" t="s">
        <v>16</v>
      </c>
      <c r="C15" s="6" t="s">
        <v>17</v>
      </c>
      <c r="D15" s="7" t="s">
        <v>9</v>
      </c>
      <c r="E15" s="19">
        <f>E12-E13</f>
        <v>55438.801776204542</v>
      </c>
      <c r="F15" s="19"/>
      <c r="G15" s="8"/>
    </row>
    <row r="16" spans="2:8" ht="15.75" thickBot="1" x14ac:dyDescent="0.3">
      <c r="B16" s="5" t="s">
        <v>18</v>
      </c>
      <c r="C16" s="6" t="s">
        <v>19</v>
      </c>
      <c r="D16" s="7" t="s">
        <v>9</v>
      </c>
      <c r="E16" s="19"/>
      <c r="F16" s="15"/>
      <c r="G16" s="8"/>
    </row>
    <row r="17" spans="2:7" ht="15.75" thickBot="1" x14ac:dyDescent="0.3">
      <c r="B17" s="10" t="s">
        <v>75</v>
      </c>
      <c r="C17" s="6" t="s">
        <v>20</v>
      </c>
      <c r="D17" s="7" t="s">
        <v>9</v>
      </c>
      <c r="E17" s="19">
        <f>[1]Лист1!$J$19</f>
        <v>18711.221982108116</v>
      </c>
      <c r="F17" s="19"/>
      <c r="G17" s="8"/>
    </row>
    <row r="18" spans="2:7" ht="15.75" thickBot="1" x14ac:dyDescent="0.3">
      <c r="B18" s="5" t="s">
        <v>21</v>
      </c>
      <c r="C18" s="6" t="s">
        <v>19</v>
      </c>
      <c r="D18" s="7" t="s">
        <v>9</v>
      </c>
      <c r="E18" s="19"/>
      <c r="F18" s="15"/>
      <c r="G18" s="8"/>
    </row>
    <row r="19" spans="2:7" ht="26.25" thickBot="1" x14ac:dyDescent="0.3">
      <c r="B19" s="10" t="s">
        <v>76</v>
      </c>
      <c r="C19" s="6" t="s">
        <v>22</v>
      </c>
      <c r="D19" s="7" t="s">
        <v>9</v>
      </c>
      <c r="E19" s="19">
        <f>[1]Лист1!$J$20</f>
        <v>20848.754826854922</v>
      </c>
      <c r="F19" s="15"/>
      <c r="G19" s="8"/>
    </row>
    <row r="20" spans="2:7" ht="26.25" thickBot="1" x14ac:dyDescent="0.3">
      <c r="B20" s="5" t="s">
        <v>23</v>
      </c>
      <c r="C20" s="6" t="s">
        <v>24</v>
      </c>
      <c r="D20" s="7" t="s">
        <v>9</v>
      </c>
      <c r="E20" s="19"/>
      <c r="F20" s="15"/>
      <c r="G20" s="8"/>
    </row>
    <row r="21" spans="2:7" ht="15.75" thickBot="1" x14ac:dyDescent="0.3">
      <c r="B21" s="5" t="s">
        <v>25</v>
      </c>
      <c r="C21" s="6" t="s">
        <v>26</v>
      </c>
      <c r="D21" s="7" t="s">
        <v>9</v>
      </c>
      <c r="E21" s="19">
        <f>[1]Лист1!$J$31</f>
        <v>337.29410014986507</v>
      </c>
      <c r="F21" s="15"/>
      <c r="G21" s="8"/>
    </row>
    <row r="22" spans="2:7" ht="26.25" thickBot="1" x14ac:dyDescent="0.3">
      <c r="B22" s="5" t="s">
        <v>27</v>
      </c>
      <c r="C22" s="6" t="s">
        <v>28</v>
      </c>
      <c r="D22" s="7" t="s">
        <v>9</v>
      </c>
      <c r="E22" s="19">
        <f>E19-E21</f>
        <v>20511.460726705056</v>
      </c>
      <c r="F22" s="15"/>
      <c r="G22" s="8"/>
    </row>
    <row r="23" spans="2:7" ht="39" thickBot="1" x14ac:dyDescent="0.3">
      <c r="B23" s="10" t="s">
        <v>77</v>
      </c>
      <c r="C23" s="6" t="s">
        <v>29</v>
      </c>
      <c r="D23" s="7" t="s">
        <v>9</v>
      </c>
      <c r="E23" s="19"/>
      <c r="F23" s="15"/>
      <c r="G23" s="8"/>
    </row>
    <row r="24" spans="2:7" ht="26.25" thickBot="1" x14ac:dyDescent="0.3">
      <c r="B24" s="10" t="s">
        <v>78</v>
      </c>
      <c r="C24" s="6" t="s">
        <v>30</v>
      </c>
      <c r="D24" s="7" t="s">
        <v>9</v>
      </c>
      <c r="E24" s="19"/>
      <c r="F24" s="15"/>
      <c r="G24" s="8"/>
    </row>
    <row r="25" spans="2:7" ht="26.25" thickBot="1" x14ac:dyDescent="0.3">
      <c r="B25" s="9" t="s">
        <v>79</v>
      </c>
      <c r="C25" s="6" t="s">
        <v>31</v>
      </c>
      <c r="D25" s="7" t="s">
        <v>9</v>
      </c>
      <c r="E25" s="19">
        <f>[1]Лист1!$J$79</f>
        <v>28276.514744923992</v>
      </c>
      <c r="F25" s="15"/>
      <c r="G25" s="8"/>
    </row>
    <row r="26" spans="2:7" ht="15.75" thickBot="1" x14ac:dyDescent="0.3">
      <c r="B26" s="11" t="s">
        <v>80</v>
      </c>
      <c r="C26" s="6" t="s">
        <v>32</v>
      </c>
      <c r="D26" s="7" t="s">
        <v>9</v>
      </c>
      <c r="E26" s="19"/>
      <c r="F26" s="15"/>
      <c r="G26" s="8"/>
    </row>
    <row r="27" spans="2:7" ht="39" thickBot="1" x14ac:dyDescent="0.3">
      <c r="B27" s="11" t="s">
        <v>81</v>
      </c>
      <c r="C27" s="6" t="s">
        <v>33</v>
      </c>
      <c r="D27" s="7" t="s">
        <v>9</v>
      </c>
      <c r="E27" s="19"/>
      <c r="F27" s="15"/>
      <c r="G27" s="8"/>
    </row>
    <row r="28" spans="2:7" ht="15.75" thickBot="1" x14ac:dyDescent="0.3">
      <c r="B28" s="11" t="s">
        <v>82</v>
      </c>
      <c r="C28" s="6" t="s">
        <v>34</v>
      </c>
      <c r="D28" s="7" t="s">
        <v>9</v>
      </c>
      <c r="E28" s="19">
        <f>[1]Лист1!$J$60</f>
        <v>14932.23</v>
      </c>
      <c r="F28" s="19"/>
      <c r="G28" s="8"/>
    </row>
    <row r="29" spans="2:7" ht="15.75" thickBot="1" x14ac:dyDescent="0.3">
      <c r="B29" s="11" t="s">
        <v>83</v>
      </c>
      <c r="C29" s="6" t="s">
        <v>35</v>
      </c>
      <c r="D29" s="7" t="s">
        <v>9</v>
      </c>
      <c r="E29" s="19">
        <f>[1]Лист1!$J$70</f>
        <v>3426.0247449239964</v>
      </c>
      <c r="F29" s="19"/>
      <c r="G29" s="8"/>
    </row>
    <row r="30" spans="2:7" ht="39" thickBot="1" x14ac:dyDescent="0.3">
      <c r="B30" s="11" t="s">
        <v>84</v>
      </c>
      <c r="C30" s="6" t="s">
        <v>36</v>
      </c>
      <c r="D30" s="7" t="s">
        <v>9</v>
      </c>
      <c r="E30" s="19"/>
      <c r="F30" s="15"/>
      <c r="G30" s="8"/>
    </row>
    <row r="31" spans="2:7" ht="15.75" thickBot="1" x14ac:dyDescent="0.3">
      <c r="B31" s="11" t="s">
        <v>85</v>
      </c>
      <c r="C31" s="6" t="s">
        <v>37</v>
      </c>
      <c r="D31" s="7" t="s">
        <v>9</v>
      </c>
      <c r="E31" s="19">
        <f>[1]Лист1!$J$74</f>
        <v>6869.15</v>
      </c>
      <c r="F31" s="19"/>
      <c r="G31" s="8"/>
    </row>
    <row r="32" spans="2:7" ht="15.75" thickBot="1" x14ac:dyDescent="0.3">
      <c r="B32" s="11" t="s">
        <v>86</v>
      </c>
      <c r="C32" s="6" t="s">
        <v>38</v>
      </c>
      <c r="D32" s="7" t="s">
        <v>9</v>
      </c>
      <c r="E32" s="19">
        <f>[1]Лист1!$J$78</f>
        <v>1882.19</v>
      </c>
      <c r="F32" s="15"/>
      <c r="G32" s="8"/>
    </row>
    <row r="33" spans="2:7" ht="15.75" thickBot="1" x14ac:dyDescent="0.3">
      <c r="B33" s="11" t="s">
        <v>87</v>
      </c>
      <c r="C33" s="6" t="s">
        <v>39</v>
      </c>
      <c r="D33" s="7" t="s">
        <v>9</v>
      </c>
      <c r="E33" s="19">
        <v>0</v>
      </c>
      <c r="F33" s="15"/>
      <c r="G33" s="8"/>
    </row>
    <row r="34" spans="2:7" ht="15.75" thickBot="1" x14ac:dyDescent="0.3">
      <c r="B34" s="11" t="s">
        <v>88</v>
      </c>
      <c r="C34" s="6" t="s">
        <v>40</v>
      </c>
      <c r="D34" s="7" t="s">
        <v>9</v>
      </c>
      <c r="E34" s="19">
        <f>[1]Лист1!$J$65</f>
        <v>1166.9199999999998</v>
      </c>
      <c r="F34" s="19"/>
      <c r="G34" s="8"/>
    </row>
    <row r="35" spans="2:7" ht="64.5" thickBot="1" x14ac:dyDescent="0.3">
      <c r="B35" s="11" t="s">
        <v>89</v>
      </c>
      <c r="C35" s="6" t="s">
        <v>41</v>
      </c>
      <c r="D35" s="7" t="s">
        <v>9</v>
      </c>
      <c r="E35" s="19"/>
      <c r="F35" s="15"/>
      <c r="G35" s="8"/>
    </row>
    <row r="36" spans="2:7" ht="26.25" thickBot="1" x14ac:dyDescent="0.3">
      <c r="B36" s="5" t="s">
        <v>42</v>
      </c>
      <c r="C36" s="6" t="s">
        <v>43</v>
      </c>
      <c r="D36" s="7" t="s">
        <v>44</v>
      </c>
      <c r="E36" s="28"/>
      <c r="F36" s="8"/>
      <c r="G36" s="8"/>
    </row>
    <row r="37" spans="2:7" ht="115.5" thickBot="1" x14ac:dyDescent="0.3">
      <c r="B37" s="11" t="s">
        <v>90</v>
      </c>
      <c r="C37" s="6" t="s">
        <v>45</v>
      </c>
      <c r="D37" s="7" t="s">
        <v>9</v>
      </c>
      <c r="E37" s="28"/>
      <c r="F37" s="8"/>
      <c r="G37" s="8"/>
    </row>
    <row r="38" spans="2:7" ht="26.25" thickBot="1" x14ac:dyDescent="0.3">
      <c r="B38" s="11" t="s">
        <v>91</v>
      </c>
      <c r="C38" s="6" t="s">
        <v>46</v>
      </c>
      <c r="D38" s="7" t="s">
        <v>9</v>
      </c>
      <c r="E38" s="19">
        <f>E25-E28-E29-E31-E32-E34</f>
        <v>-2.9558577807620168E-12</v>
      </c>
      <c r="F38" s="15"/>
      <c r="G38" s="8"/>
    </row>
    <row r="39" spans="2:7" ht="39" thickBot="1" x14ac:dyDescent="0.3">
      <c r="B39" s="9" t="s">
        <v>92</v>
      </c>
      <c r="C39" s="6" t="s">
        <v>47</v>
      </c>
      <c r="D39" s="7" t="s">
        <v>9</v>
      </c>
      <c r="E39" s="19">
        <f>[1]Лист1!$J$86+[1]Лист1!$J$87</f>
        <v>22325.861326426158</v>
      </c>
      <c r="F39" s="15"/>
      <c r="G39" s="16"/>
    </row>
    <row r="40" spans="2:7" ht="26.25" thickBot="1" x14ac:dyDescent="0.3">
      <c r="B40" s="5" t="s">
        <v>48</v>
      </c>
      <c r="C40" s="6" t="s">
        <v>49</v>
      </c>
      <c r="D40" s="7" t="s">
        <v>9</v>
      </c>
      <c r="E40" s="28"/>
      <c r="F40" s="8"/>
      <c r="G40" s="8"/>
    </row>
    <row r="41" spans="2:7" ht="39" thickBot="1" x14ac:dyDescent="0.3">
      <c r="B41" s="5" t="s">
        <v>50</v>
      </c>
      <c r="C41" s="6" t="s">
        <v>51</v>
      </c>
      <c r="D41" s="7" t="s">
        <v>9</v>
      </c>
      <c r="E41" s="19">
        <v>17684.23</v>
      </c>
      <c r="F41" s="15"/>
      <c r="G41" s="8"/>
    </row>
    <row r="42" spans="2:7" x14ac:dyDescent="0.25">
      <c r="B42" s="37" t="s">
        <v>73</v>
      </c>
      <c r="C42" s="12" t="s">
        <v>52</v>
      </c>
      <c r="D42" s="39" t="s">
        <v>54</v>
      </c>
      <c r="E42" s="41">
        <f>[2]Свод!$E$48</f>
        <v>5.1470000000000002</v>
      </c>
      <c r="F42" s="43"/>
      <c r="G42" s="45"/>
    </row>
    <row r="43" spans="2:7" ht="15.75" thickBot="1" x14ac:dyDescent="0.3">
      <c r="B43" s="38"/>
      <c r="C43" s="6" t="s">
        <v>53</v>
      </c>
      <c r="D43" s="40"/>
      <c r="E43" s="42"/>
      <c r="F43" s="44"/>
      <c r="G43" s="46"/>
    </row>
    <row r="44" spans="2:7" x14ac:dyDescent="0.25">
      <c r="B44" s="37" t="s">
        <v>79</v>
      </c>
      <c r="C44" s="12" t="s">
        <v>52</v>
      </c>
      <c r="D44" s="39" t="s">
        <v>9</v>
      </c>
      <c r="E44" s="47">
        <f>E41</f>
        <v>17684.23</v>
      </c>
      <c r="F44" s="43"/>
      <c r="G44" s="45"/>
    </row>
    <row r="45" spans="2:7" ht="51.75" thickBot="1" x14ac:dyDescent="0.3">
      <c r="B45" s="38"/>
      <c r="C45" s="6" t="s">
        <v>55</v>
      </c>
      <c r="D45" s="40"/>
      <c r="E45" s="48"/>
      <c r="F45" s="49"/>
      <c r="G45" s="46"/>
    </row>
    <row r="46" spans="2:7" ht="64.5" thickBot="1" x14ac:dyDescent="0.3">
      <c r="B46" s="5" t="s">
        <v>56</v>
      </c>
      <c r="C46" s="6" t="s">
        <v>57</v>
      </c>
      <c r="D46" s="7" t="s">
        <v>7</v>
      </c>
      <c r="E46" s="29" t="s">
        <v>135</v>
      </c>
      <c r="F46" s="16"/>
      <c r="G46" s="16"/>
    </row>
    <row r="47" spans="2:7" ht="26.25" thickBot="1" x14ac:dyDescent="0.3">
      <c r="B47" s="5">
        <v>1</v>
      </c>
      <c r="C47" s="6" t="s">
        <v>132</v>
      </c>
      <c r="D47" s="7" t="s">
        <v>58</v>
      </c>
      <c r="E47" s="22">
        <v>382</v>
      </c>
      <c r="F47" s="16"/>
      <c r="G47" s="16"/>
    </row>
    <row r="48" spans="2:7" ht="26.25" thickBot="1" x14ac:dyDescent="0.3">
      <c r="B48" s="5">
        <v>2</v>
      </c>
      <c r="C48" s="6" t="s">
        <v>59</v>
      </c>
      <c r="D48" s="7" t="s">
        <v>60</v>
      </c>
      <c r="E48" s="29" t="s">
        <v>135</v>
      </c>
      <c r="F48" s="18"/>
      <c r="G48" s="8"/>
    </row>
    <row r="49" spans="2:8" ht="26.25" thickBot="1" x14ac:dyDescent="0.3">
      <c r="B49" s="13" t="s">
        <v>124</v>
      </c>
      <c r="C49" s="6" t="s">
        <v>129</v>
      </c>
      <c r="D49" s="7" t="s">
        <v>60</v>
      </c>
      <c r="E49" s="29" t="s">
        <v>135</v>
      </c>
      <c r="F49" s="18"/>
      <c r="G49" s="8"/>
    </row>
    <row r="50" spans="2:8" ht="26.25" thickBot="1" x14ac:dyDescent="0.3">
      <c r="B50" s="13" t="s">
        <v>125</v>
      </c>
      <c r="C50" s="6" t="s">
        <v>130</v>
      </c>
      <c r="D50" s="7" t="s">
        <v>60</v>
      </c>
      <c r="E50" s="29" t="s">
        <v>135</v>
      </c>
      <c r="F50" s="18"/>
      <c r="G50" s="8"/>
    </row>
    <row r="51" spans="2:8" ht="26.25" thickBot="1" x14ac:dyDescent="0.3">
      <c r="B51" s="13" t="s">
        <v>126</v>
      </c>
      <c r="C51" s="6" t="s">
        <v>131</v>
      </c>
      <c r="D51" s="7" t="s">
        <v>60</v>
      </c>
      <c r="E51" s="29" t="s">
        <v>135</v>
      </c>
      <c r="F51" s="18"/>
      <c r="G51" s="8"/>
    </row>
    <row r="52" spans="2:8" ht="26.25" thickBot="1" x14ac:dyDescent="0.3">
      <c r="B52" s="13" t="s">
        <v>127</v>
      </c>
      <c r="C52" s="6" t="s">
        <v>128</v>
      </c>
      <c r="D52" s="7" t="s">
        <v>60</v>
      </c>
      <c r="E52" s="29" t="s">
        <v>135</v>
      </c>
      <c r="F52" s="8"/>
      <c r="G52" s="8"/>
    </row>
    <row r="53" spans="2:8" ht="26.25" thickBot="1" x14ac:dyDescent="0.3">
      <c r="B53" s="5">
        <v>3</v>
      </c>
      <c r="C53" s="6" t="s">
        <v>61</v>
      </c>
      <c r="D53" s="7" t="s">
        <v>62</v>
      </c>
      <c r="E53" s="22">
        <f>335.73+360.9</f>
        <v>696.63</v>
      </c>
      <c r="F53" s="15"/>
      <c r="G53" s="8"/>
    </row>
    <row r="54" spans="2:8" ht="39" thickBot="1" x14ac:dyDescent="0.3">
      <c r="B54" s="13" t="s">
        <v>100</v>
      </c>
      <c r="C54" s="6" t="s">
        <v>104</v>
      </c>
      <c r="D54" s="7" t="s">
        <v>62</v>
      </c>
      <c r="E54" s="22">
        <v>0</v>
      </c>
      <c r="F54" s="15"/>
      <c r="G54" s="8"/>
      <c r="H54" s="21"/>
    </row>
    <row r="55" spans="2:8" ht="39" thickBot="1" x14ac:dyDescent="0.3">
      <c r="B55" s="13" t="s">
        <v>101</v>
      </c>
      <c r="C55" s="6" t="s">
        <v>105</v>
      </c>
      <c r="D55" s="7" t="s">
        <v>62</v>
      </c>
      <c r="E55" s="50">
        <f>0.05+0.15</f>
        <v>0.2</v>
      </c>
      <c r="F55" s="15"/>
      <c r="G55" s="8"/>
    </row>
    <row r="56" spans="2:8" ht="39" thickBot="1" x14ac:dyDescent="0.3">
      <c r="B56" s="13" t="s">
        <v>102</v>
      </c>
      <c r="C56" s="6" t="s">
        <v>106</v>
      </c>
      <c r="D56" s="7" t="s">
        <v>62</v>
      </c>
      <c r="E56" s="22">
        <f>204.23+221.39</f>
        <v>425.62</v>
      </c>
      <c r="F56" s="15"/>
      <c r="G56" s="8"/>
    </row>
    <row r="57" spans="2:8" ht="39" thickBot="1" x14ac:dyDescent="0.3">
      <c r="B57" s="13" t="s">
        <v>103</v>
      </c>
      <c r="C57" s="6" t="s">
        <v>107</v>
      </c>
      <c r="D57" s="7" t="s">
        <v>62</v>
      </c>
      <c r="E57" s="50">
        <f>E53-E55-E56</f>
        <v>270.80999999999995</v>
      </c>
      <c r="F57" s="15"/>
      <c r="G57" s="8"/>
    </row>
    <row r="58" spans="2:8" ht="26.25" thickBot="1" x14ac:dyDescent="0.3">
      <c r="B58" s="5">
        <v>4</v>
      </c>
      <c r="C58" s="6" t="s">
        <v>63</v>
      </c>
      <c r="D58" s="7" t="s">
        <v>62</v>
      </c>
      <c r="E58" s="22">
        <f>589.8+1053.4</f>
        <v>1643.2</v>
      </c>
      <c r="F58" s="15"/>
      <c r="G58" s="8"/>
    </row>
    <row r="59" spans="2:8" ht="26.25" thickBot="1" x14ac:dyDescent="0.3">
      <c r="B59" s="13" t="s">
        <v>108</v>
      </c>
      <c r="C59" s="6" t="s">
        <v>113</v>
      </c>
      <c r="D59" s="7" t="s">
        <v>62</v>
      </c>
      <c r="E59" s="22">
        <v>0</v>
      </c>
      <c r="F59" s="15"/>
      <c r="G59" s="8"/>
    </row>
    <row r="60" spans="2:8" ht="26.25" thickBot="1" x14ac:dyDescent="0.3">
      <c r="B60" s="13" t="s">
        <v>109</v>
      </c>
      <c r="C60" s="6" t="s">
        <v>114</v>
      </c>
      <c r="D60" s="7" t="s">
        <v>62</v>
      </c>
      <c r="E60" s="22">
        <f>79.2+94.2</f>
        <v>173.4</v>
      </c>
      <c r="F60" s="15"/>
      <c r="G60" s="8"/>
    </row>
    <row r="61" spans="2:8" ht="26.25" thickBot="1" x14ac:dyDescent="0.3">
      <c r="B61" s="13" t="s">
        <v>110</v>
      </c>
      <c r="C61" s="6" t="s">
        <v>115</v>
      </c>
      <c r="D61" s="7" t="s">
        <v>62</v>
      </c>
      <c r="E61" s="22">
        <f>510.6+959.2</f>
        <v>1469.8000000000002</v>
      </c>
      <c r="F61" s="15"/>
      <c r="G61" s="8"/>
    </row>
    <row r="62" spans="2:8" ht="26.25" thickBot="1" x14ac:dyDescent="0.3">
      <c r="B62" s="13" t="s">
        <v>111</v>
      </c>
      <c r="C62" s="6" t="s">
        <v>112</v>
      </c>
      <c r="D62" s="7" t="s">
        <v>62</v>
      </c>
      <c r="E62" s="22">
        <v>0</v>
      </c>
      <c r="F62" s="15"/>
      <c r="G62" s="8"/>
    </row>
    <row r="63" spans="2:8" ht="15.75" thickBot="1" x14ac:dyDescent="0.3">
      <c r="B63" s="5">
        <v>5</v>
      </c>
      <c r="C63" s="6" t="s">
        <v>64</v>
      </c>
      <c r="D63" s="7" t="s">
        <v>65</v>
      </c>
      <c r="E63" s="22">
        <f>155.72+141.85</f>
        <v>297.57</v>
      </c>
      <c r="F63" s="15"/>
      <c r="G63" s="8"/>
    </row>
    <row r="64" spans="2:8" ht="26.25" thickBot="1" x14ac:dyDescent="0.3">
      <c r="B64" s="13" t="s">
        <v>120</v>
      </c>
      <c r="C64" s="6" t="s">
        <v>116</v>
      </c>
      <c r="D64" s="7" t="s">
        <v>65</v>
      </c>
      <c r="E64" s="22">
        <v>0</v>
      </c>
      <c r="F64" s="15"/>
      <c r="G64" s="8"/>
    </row>
    <row r="65" spans="2:7" ht="26.25" thickBot="1" x14ac:dyDescent="0.3">
      <c r="B65" s="13" t="s">
        <v>121</v>
      </c>
      <c r="C65" s="6" t="s">
        <v>117</v>
      </c>
      <c r="D65" s="7" t="s">
        <v>65</v>
      </c>
      <c r="E65" s="22">
        <f>0.04+0.1</f>
        <v>0.14000000000000001</v>
      </c>
      <c r="F65" s="15"/>
      <c r="G65" s="8"/>
    </row>
    <row r="66" spans="2:7" ht="26.25" thickBot="1" x14ac:dyDescent="0.3">
      <c r="B66" s="13" t="s">
        <v>122</v>
      </c>
      <c r="C66" s="6" t="s">
        <v>118</v>
      </c>
      <c r="D66" s="7" t="s">
        <v>65</v>
      </c>
      <c r="E66" s="22">
        <f>93.84+68.94</f>
        <v>162.78</v>
      </c>
      <c r="F66" s="15"/>
      <c r="G66" s="8"/>
    </row>
    <row r="67" spans="2:7" ht="26.25" thickBot="1" x14ac:dyDescent="0.3">
      <c r="B67" s="13" t="s">
        <v>123</v>
      </c>
      <c r="C67" s="6" t="s">
        <v>119</v>
      </c>
      <c r="D67" s="7" t="s">
        <v>65</v>
      </c>
      <c r="E67" s="22">
        <f>E63-E64-E65-E66</f>
        <v>134.65</v>
      </c>
      <c r="F67" s="15"/>
      <c r="G67" s="8"/>
    </row>
    <row r="68" spans="2:7" ht="15.75" thickBot="1" x14ac:dyDescent="0.3">
      <c r="B68" s="5">
        <v>6</v>
      </c>
      <c r="C68" s="6" t="s">
        <v>66</v>
      </c>
      <c r="D68" s="7" t="s">
        <v>67</v>
      </c>
      <c r="E68" s="23">
        <v>0.52229999999999999</v>
      </c>
      <c r="F68" s="17"/>
      <c r="G68" s="8"/>
    </row>
    <row r="69" spans="2:7" ht="26.25" thickBot="1" x14ac:dyDescent="0.3">
      <c r="B69" s="5">
        <v>7</v>
      </c>
      <c r="C69" s="6" t="s">
        <v>68</v>
      </c>
      <c r="D69" s="7" t="s">
        <v>9</v>
      </c>
      <c r="E69" s="51">
        <f>'[3]2'!$C$10*1000</f>
        <v>8744.0799999999981</v>
      </c>
      <c r="F69" s="8"/>
      <c r="G69" s="8"/>
    </row>
    <row r="70" spans="2:7" ht="26.25" thickBot="1" x14ac:dyDescent="0.3">
      <c r="B70" s="9" t="s">
        <v>93</v>
      </c>
      <c r="C70" s="6" t="s">
        <v>69</v>
      </c>
      <c r="D70" s="7" t="s">
        <v>9</v>
      </c>
      <c r="E70" s="29">
        <v>0</v>
      </c>
      <c r="F70" s="8"/>
      <c r="G70" s="8"/>
    </row>
    <row r="71" spans="2:7" ht="39" thickBot="1" x14ac:dyDescent="0.3">
      <c r="B71" s="5">
        <v>8</v>
      </c>
      <c r="C71" s="6" t="s">
        <v>70</v>
      </c>
      <c r="D71" s="7" t="s">
        <v>67</v>
      </c>
      <c r="E71" s="29" t="s">
        <v>135</v>
      </c>
      <c r="F71" s="7"/>
      <c r="G71" s="7" t="s">
        <v>7</v>
      </c>
    </row>
    <row r="73" spans="2:7" x14ac:dyDescent="0.25">
      <c r="B73" s="14" t="s">
        <v>94</v>
      </c>
    </row>
    <row r="74" spans="2:7" ht="60.75" customHeight="1" x14ac:dyDescent="0.25">
      <c r="B74" s="31" t="s">
        <v>95</v>
      </c>
      <c r="C74" s="31"/>
      <c r="D74" s="31"/>
      <c r="E74" s="31"/>
      <c r="F74" s="31"/>
      <c r="G74" s="31"/>
    </row>
    <row r="75" spans="2:7" ht="30.75" customHeight="1" x14ac:dyDescent="0.25">
      <c r="B75" s="31" t="s">
        <v>96</v>
      </c>
      <c r="C75" s="31"/>
      <c r="D75" s="31"/>
      <c r="E75" s="31"/>
      <c r="F75" s="31"/>
      <c r="G75" s="31"/>
    </row>
    <row r="76" spans="2:7" ht="36" customHeight="1" x14ac:dyDescent="0.25">
      <c r="B76" s="31" t="s">
        <v>97</v>
      </c>
      <c r="C76" s="31"/>
      <c r="D76" s="31"/>
      <c r="E76" s="31"/>
      <c r="F76" s="31"/>
      <c r="G76" s="31"/>
    </row>
    <row r="77" spans="2:7" ht="34.5" customHeight="1" x14ac:dyDescent="0.25">
      <c r="B77" s="31" t="s">
        <v>98</v>
      </c>
      <c r="C77" s="31"/>
      <c r="D77" s="31"/>
      <c r="E77" s="31"/>
      <c r="F77" s="31"/>
      <c r="G77" s="31"/>
    </row>
    <row r="78" spans="2:7" ht="30.75" customHeight="1" x14ac:dyDescent="0.25">
      <c r="B78" s="31" t="s">
        <v>99</v>
      </c>
      <c r="C78" s="31"/>
      <c r="D78" s="31"/>
      <c r="E78" s="31"/>
      <c r="F78" s="31"/>
      <c r="G78" s="31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 1</cp:lastModifiedBy>
  <cp:lastPrinted>2020-03-04T08:53:18Z</cp:lastPrinted>
  <dcterms:created xsi:type="dcterms:W3CDTF">2019-02-13T09:28:40Z</dcterms:created>
  <dcterms:modified xsi:type="dcterms:W3CDTF">2024-03-12T13:19:22Z</dcterms:modified>
</cp:coreProperties>
</file>