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F70" i="1"/>
  <c r="E70" l="1"/>
  <c r="E69"/>
  <c r="F68" l="1"/>
  <c r="F67"/>
  <c r="F64"/>
  <c r="F65"/>
  <c r="F66"/>
  <c r="F63"/>
  <c r="F62"/>
  <c r="F61"/>
  <c r="F60"/>
  <c r="F59"/>
  <c r="F58"/>
  <c r="F57"/>
  <c r="F56"/>
  <c r="F55"/>
  <c r="F54"/>
  <c r="F53"/>
  <c r="F44" l="1"/>
  <c r="F42"/>
  <c r="F41"/>
  <c r="F38"/>
  <c r="F34"/>
  <c r="F33"/>
  <c r="F32"/>
  <c r="F31"/>
  <c r="F29"/>
  <c r="F28"/>
  <c r="F26"/>
  <c r="F25"/>
  <c r="F22"/>
  <c r="F21"/>
  <c r="F19"/>
  <c r="F17"/>
  <c r="F15"/>
  <c r="F13"/>
  <c r="F12"/>
  <c r="F10"/>
  <c r="F11"/>
  <c r="E38"/>
  <c r="E32"/>
  <c r="E34" l="1"/>
  <c r="E31"/>
  <c r="E29"/>
  <c r="E28"/>
  <c r="E26"/>
  <c r="E25"/>
  <c r="E44" l="1"/>
  <c r="E22" l="1"/>
</calcChain>
</file>

<file path=xl/sharedStrings.xml><?xml version="1.0" encoding="utf-8"?>
<sst xmlns="http://schemas.openxmlformats.org/spreadsheetml/2006/main" count="225" uniqueCount="139">
  <si>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</si>
  <si>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</si>
  <si>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</si>
  <si>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</si>
  <si>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</si>
  <si>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</si>
  <si>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</si>
  <si>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</si>
  <si>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</si>
  <si>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</si>
  <si>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</si>
  <si>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</si>
  <si>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</si>
  <si>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</si>
  <si>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</si>
  <si>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</si>
  <si>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</si>
  <si>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</si>
  <si>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</si>
  <si>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</si>
  <si>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</si>
  <si>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</si>
  <si>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</si>
  <si>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</si>
  <si>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</si>
  <si>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</si>
  <si>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</si>
  <si>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</si>
  <si>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</si>
  <si>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</si>
  <si>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</si>
  <si>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</si>
  <si>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</si>
  <si>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</si>
  <si>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</si>
  <si>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</si>
  <si>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</si>
  <si>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</si>
  <si>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</si>
  <si>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</si>
  <si>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</si>
  <si>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</si>
  <si>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</si>
  <si>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</si>
  <si>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</si>
  <si>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</si>
  <si>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</si>
  <si>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</si>
  <si>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</si>
  <si>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</si>
  <si>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</si>
  <si>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</si>
  <si>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</si>
  <si>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</si>
  <si>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</si>
  <si>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</si>
  <si>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</si>
  <si>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</si>
  <si>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</si>
  <si>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</si>
  <si>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</si>
  <si>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</si>
  <si>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</si>
  <si>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</si>
  <si>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</si>
  <si>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</si>
  <si>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</si>
  <si>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</si>
  <si>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</si>
  <si>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</si>
  <si>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</si>
  <si>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</si>
  <si>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</si>
  <si>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</si>
  <si>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</si>
  <si>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</si>
  <si>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</si>
  <si>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</si>
  <si>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</si>
  <si>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</si>
  <si>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</si>
  <si>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</si>
  <si>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</si>
  <si>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</si>
  <si>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</si>
  <si>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</si>
  <si>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</si>
  <si>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</si>
  <si>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</si>
  <si>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</si>
  <si>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</si>
  <si>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</si>
  <si>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</si>
  <si>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</si>
  <si>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</si>
  <si>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</si>
  <si>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</si>
  <si>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</si>
  <si>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</si>
  <si>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</si>
  <si>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</si>
  <si>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</si>
  <si>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</si>
  <si>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</si>
  <si>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</si>
  <si>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</si>
  <si>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</si>
  <si>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</si>
  <si>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</si>
  <si>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</si>
  <si>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</si>
  <si>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</si>
  <si>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</si>
  <si>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</si>
  <si>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</si>
  <si>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</si>
  <si>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</si>
  <si>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</si>
  <si>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</si>
  <si>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</si>
  <si>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</si>
  <si>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</si>
  <si>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</si>
  <si>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</si>
  <si>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</si>
  <si>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</si>
  <si>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</si>
  <si>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</si>
  <si>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</si>
  <si>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</si>
  <si>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</si>
  <si>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</si>
  <si>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</si>
  <si>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</si>
  <si>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</si>
  <si>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Долгосрочный период регулирования: 2016 - 2020 гг.</t>
  </si>
  <si>
    <t>план 2020 год</t>
  </si>
  <si>
    <t>факт 2020 год</t>
  </si>
  <si>
    <t>н/д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</si>
</sst>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/>
    </xf>
    <xf numFmtId="4" fontId="2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8;&#1090;&#1086;&#1075;&#1080;/2020/EE.NET.CALC.QV.4.178_v.5.7.2%20_&#1074;&#1077;&#1089;&#1100;%202020_26.0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20%20&#1075;&#1086;&#1076;%20&#1057;&#1055;&#1073;/&#1056;&#1077;&#1075;&#1091;&#1083;&#1080;&#1088;&#1086;&#1074;&#1072;&#1085;&#1080;&#1077;%20&#1056;&#1054;&#1057;%20&#1085;&#1072;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&#1057;&#1055;&#1041;/EE.NET.OBORUD.QV.4.178_v.1.6%20&#1079;&#1072;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6;&#1082;&#1072;&#1079;&#1072;&#1090;&#1077;&#1083;&#1080;%20&#1085;&#1072;&#1076;&#1077;&#1078;&#1085;&#1086;&#1089;&#1090;&#1080;%20&#1080;%20&#1082;&#1072;&#1095;&#1077;&#1089;&#1090;&#1074;&#1072;/2020/2020%20&#1075;/&#1053;&#1072;&#1076;&#1077;&#1078;&#1085;&#1086;&#1089;&#1090;&#1100;%20&#1080;%20&#1082;&#1072;&#1095;&#1077;&#1089;&#1090;&#1074;&#1086;_12%20&#1084;&#1077;&#1089;.2020_&#1057;&#1055;&#107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3\Obmennaya_papka\&#1043;&#1086;&#1085;&#1095;&#1072;&#1088;&#1086;&#1074;&#1072;%20&#1045;.&#1053;\&#1048;&#1053;&#1042;&#1045;&#1057;&#1058;&#1055;&#1056;&#1054;&#1043;&#1056;&#1040;&#1052;&#1052;&#1040;\&#1040;&#1050;&#1058;&#1059;&#1040;&#1051;&#1068;&#1053;&#1040;&#1071;%20&#1048;&#1055;%20(2021-2025,%20&#1082;&#1086;&#1088;%202020)\E0922_1087847012021_40\&#1060;&#1086;&#1088;&#1084;&#1072;&#1090;&#1099;%20&#1087;&#1088;&#1086;&#1077;&#1082;&#1090;&#1072;%20&#1048;&#1055;&#1056;\E0922_1087847012021_04_0_40_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22%20&#1057;&#1055;&#1073;/&#1040;&#1054;_2021%20&#1075;&#1086;&#1076;_08.02.2021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одержание"/>
      <sheetName val="Себестоимость (счет 20)"/>
      <sheetName val="Себестоимость (счет 23)"/>
      <sheetName val="Себестоимость (счет 25)"/>
      <sheetName val="Себестоимость (счет 26)"/>
      <sheetName val="Себестоимость (счет 44)"/>
      <sheetName val="Себестоимость (счет Х1)"/>
      <sheetName val="Себестоимость (счет Х2)"/>
      <sheetName val="Себестоимость (счет Х3)"/>
      <sheetName val="Расходы из прибыли (91 счет)"/>
      <sheetName val="Выручка"/>
      <sheetName val="Фин. результат"/>
      <sheetName val="Всего расходы"/>
      <sheetName val="Оплата труда ПП"/>
      <sheetName val="Расчет АО"/>
      <sheetName val="Расчет средней стоимости"/>
      <sheetName val="П 2.1"/>
      <sheetName val="П 2.2"/>
      <sheetName val="Оплата услуг за передачу э.э."/>
      <sheetName val="Оплата потерь э.э."/>
      <sheetName val="Оплата услуг по сетям ЕНЭС"/>
      <sheetName val="Отчетность МУ-585 табл.1.3"/>
      <sheetName val="Отчетность М-585 табл. 1.6"/>
      <sheetName val="Расчет показателя надежности"/>
      <sheetName val="Расчет значения инд. информ-ти"/>
      <sheetName val="Расчет значения инд. исп-ти"/>
      <sheetName val="Расчет значения инд. результ."/>
      <sheetName val="Расчет показателя уровня кач-ва"/>
      <sheetName val="Расчет показателя качества"/>
      <sheetName val="Данные о прекращении подачи э.э"/>
      <sheetName val="Расчет индикативного показателя"/>
      <sheetName val="Реестр обосновывающих данных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6">
          <cell r="J16">
            <v>111881.61842</v>
          </cell>
        </row>
        <row r="18">
          <cell r="J18">
            <v>2788.0705400000002</v>
          </cell>
        </row>
        <row r="27">
          <cell r="J27">
            <v>108234.07256</v>
          </cell>
        </row>
        <row r="31">
          <cell r="J31">
            <v>41679.907119999996</v>
          </cell>
        </row>
        <row r="35">
          <cell r="J35">
            <v>67719.080839999995</v>
          </cell>
        </row>
        <row r="65">
          <cell r="J65">
            <v>947.20170000000007</v>
          </cell>
        </row>
        <row r="108">
          <cell r="J108">
            <v>221280.60638000001</v>
          </cell>
        </row>
        <row r="113">
          <cell r="J113">
            <v>3677.1414799999998</v>
          </cell>
        </row>
        <row r="117">
          <cell r="J117">
            <v>10494.41995</v>
          </cell>
        </row>
        <row r="122">
          <cell r="J122">
            <v>20282.604339999998</v>
          </cell>
        </row>
        <row r="149">
          <cell r="J149">
            <v>2628.8307999999997</v>
          </cell>
        </row>
        <row r="167">
          <cell r="J167">
            <v>8765.7766300000003</v>
          </cell>
        </row>
        <row r="169">
          <cell r="J169">
            <v>167.40571452792176</v>
          </cell>
        </row>
        <row r="200">
          <cell r="J200">
            <v>38686.292937588201</v>
          </cell>
        </row>
        <row r="204">
          <cell r="J204">
            <v>7737.258587517641</v>
          </cell>
        </row>
        <row r="210">
          <cell r="J210">
            <v>92439.730439633771</v>
          </cell>
        </row>
        <row r="215">
          <cell r="J215">
            <v>313720.33681963378</v>
          </cell>
        </row>
        <row r="216">
          <cell r="J216">
            <v>14778.437109999999</v>
          </cell>
        </row>
        <row r="221">
          <cell r="J221">
            <v>5364.1169999999984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осэнерго"/>
      <sheetName val="2020 К_снизу"/>
      <sheetName val="ЕКТ 2020"/>
    </sheetNames>
    <sheetDataSet>
      <sheetData sheetId="0">
        <row r="45">
          <cell r="BB45">
            <v>6589.0233810076952</v>
          </cell>
        </row>
        <row r="46">
          <cell r="BB46">
            <v>10100</v>
          </cell>
        </row>
        <row r="48">
          <cell r="BB48">
            <v>11724.65146305085</v>
          </cell>
        </row>
        <row r="57">
          <cell r="BB57">
            <v>2139.7203460987698</v>
          </cell>
        </row>
        <row r="62">
          <cell r="BB62">
            <v>9862.23</v>
          </cell>
        </row>
        <row r="70">
          <cell r="BB70">
            <v>38686.292937588201</v>
          </cell>
        </row>
        <row r="77">
          <cell r="BB77">
            <v>79186.557341454551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6">
          <cell r="J56">
            <v>332.84001571428576</v>
          </cell>
          <cell r="K56">
            <v>1147.0877350000001</v>
          </cell>
        </row>
        <row r="57">
          <cell r="J57">
            <v>0</v>
          </cell>
          <cell r="K57">
            <v>0</v>
          </cell>
        </row>
        <row r="58">
          <cell r="J58">
            <v>20.055</v>
          </cell>
          <cell r="K58">
            <v>94.258499999999998</v>
          </cell>
        </row>
        <row r="59">
          <cell r="J59">
            <v>269.50711571428576</v>
          </cell>
        </row>
        <row r="60">
          <cell r="J60">
            <v>43.277899999999995</v>
          </cell>
          <cell r="K60">
            <v>110.15433</v>
          </cell>
        </row>
      </sheetData>
      <sheetData sheetId="9">
        <row r="60">
          <cell r="K60">
            <v>6378.8</v>
          </cell>
        </row>
        <row r="61">
          <cell r="K61">
            <v>0</v>
          </cell>
        </row>
        <row r="62">
          <cell r="K62">
            <v>1610.6000000000001</v>
          </cell>
        </row>
        <row r="63">
          <cell r="K63">
            <v>4768.2</v>
          </cell>
        </row>
        <row r="64">
          <cell r="K64">
            <v>0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1 журнал учета"/>
      <sheetName val="форма 1.2."/>
      <sheetName val="форма 1.5."/>
      <sheetName val="1.9"/>
      <sheetName val="форма 2.1 И "/>
      <sheetName val="форма 2.1 Индик информ 2016"/>
      <sheetName val="форма 2.1 Индик информ 2017"/>
      <sheetName val="форма 2.1 Индик информ 2018"/>
      <sheetName val="форма 2.1 Индик информ 2019"/>
      <sheetName val="форма 2.2 И "/>
      <sheetName val="форма 2.2 Индик исполни 2016"/>
      <sheetName val="форма 2.2 Индик исполни 2017"/>
      <sheetName val="форма 2.2 Индик исполни 2018"/>
      <sheetName val="форма 2.2 Индик исполни 2019"/>
      <sheetName val="форма 2.3 И "/>
      <sheetName val="форма 2.3 Индик результ 2016"/>
      <sheetName val="форма 2.3 Индик результ 2017"/>
      <sheetName val="форма 2.3 Индик результ 2018"/>
      <sheetName val="форма 2.3 Индик результ 2019"/>
      <sheetName val="форма 2.4 "/>
      <sheetName val="форма 3.1"/>
      <sheetName val="форма 3.2"/>
      <sheetName val="форма 3.3"/>
      <sheetName val="форма 4.1 "/>
      <sheetName val="форма 4.2"/>
      <sheetName val="4.1"/>
      <sheetName val="4.2"/>
      <sheetName val="8.1"/>
      <sheetName val="8.3"/>
    </sheetNames>
    <sheetDataSet>
      <sheetData sheetId="0"/>
      <sheetData sheetId="1"/>
      <sheetData sheetId="2"/>
      <sheetData sheetId="3">
        <row r="11">
          <cell r="BE11">
            <v>0.98248407726009568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  <sheetDataSet>
      <sheetData sheetId="0">
        <row r="17">
          <cell r="O17">
            <v>193.77068848999994</v>
          </cell>
        </row>
        <row r="18">
          <cell r="O18">
            <v>132.17643761999994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овая 2020-2021"/>
      <sheetName val="плановая 2020-2021 (2)"/>
    </sheetNames>
    <sheetDataSet>
      <sheetData sheetId="0"/>
      <sheetData sheetId="1">
        <row r="28">
          <cell r="I28">
            <v>1388507.13</v>
          </cell>
        </row>
        <row r="29">
          <cell r="I29">
            <v>1960155.68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115" zoomScaleNormal="115" workbookViewId="0">
      <selection activeCell="F10" sqref="F10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>
      <c r="B1" s="24" t="s">
        <v>71</v>
      </c>
      <c r="C1" s="24"/>
      <c r="D1" s="24"/>
      <c r="E1" s="24"/>
      <c r="F1" s="24"/>
      <c r="G1" s="24"/>
    </row>
    <row r="2" spans="2:8">
      <c r="B2" s="25" t="s">
        <v>72</v>
      </c>
      <c r="C2" s="25"/>
      <c r="D2" s="25"/>
      <c r="E2" s="25"/>
      <c r="F2" s="25"/>
      <c r="G2" s="25"/>
    </row>
    <row r="3" spans="2:8">
      <c r="B3" s="2" t="s">
        <v>133</v>
      </c>
      <c r="C3" s="2">
        <v>7802456200</v>
      </c>
      <c r="D3" s="2"/>
      <c r="E3" s="2"/>
      <c r="F3" s="2"/>
      <c r="G3" s="2"/>
    </row>
    <row r="4" spans="2:8">
      <c r="B4" s="2" t="s">
        <v>134</v>
      </c>
      <c r="C4" s="2">
        <v>780601001</v>
      </c>
      <c r="D4" s="2"/>
      <c r="E4" s="2"/>
      <c r="F4" s="2"/>
      <c r="G4" s="2"/>
    </row>
    <row r="5" spans="2:8">
      <c r="B5" s="1" t="s">
        <v>135</v>
      </c>
      <c r="C5" s="3"/>
    </row>
    <row r="6" spans="2:8">
      <c r="C6" s="3"/>
    </row>
    <row r="7" spans="2:8">
      <c r="B7" s="26" t="s">
        <v>0</v>
      </c>
      <c r="C7" s="26" t="s">
        <v>1</v>
      </c>
      <c r="D7" s="26" t="s">
        <v>2</v>
      </c>
      <c r="E7" s="26" t="s">
        <v>3</v>
      </c>
      <c r="F7" s="26"/>
      <c r="G7" s="26" t="s">
        <v>4</v>
      </c>
    </row>
    <row r="8" spans="2:8">
      <c r="B8" s="26"/>
      <c r="C8" s="26"/>
      <c r="D8" s="26"/>
      <c r="E8" s="6" t="s">
        <v>136</v>
      </c>
      <c r="F8" s="6" t="s">
        <v>137</v>
      </c>
      <c r="G8" s="26"/>
    </row>
    <row r="9" spans="2:8">
      <c r="B9" s="7" t="s">
        <v>5</v>
      </c>
      <c r="C9" s="8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>
      <c r="B10" s="7">
        <v>1</v>
      </c>
      <c r="C10" s="8" t="s">
        <v>8</v>
      </c>
      <c r="D10" s="7" t="s">
        <v>9</v>
      </c>
      <c r="E10" s="9">
        <v>390643.7172430018</v>
      </c>
      <c r="F10" s="9">
        <f>'[1]Всего расходы'!$J$215</f>
        <v>313720.33681963378</v>
      </c>
      <c r="G10" s="10"/>
      <c r="H10" s="5"/>
    </row>
    <row r="11" spans="2:8">
      <c r="B11" s="11" t="s">
        <v>73</v>
      </c>
      <c r="C11" s="8" t="s">
        <v>10</v>
      </c>
      <c r="D11" s="7" t="s">
        <v>9</v>
      </c>
      <c r="E11" s="9">
        <v>272495.38</v>
      </c>
      <c r="F11" s="9">
        <f>'[1]Всего расходы'!$J$108</f>
        <v>221280.60638000001</v>
      </c>
      <c r="G11" s="10"/>
    </row>
    <row r="12" spans="2:8">
      <c r="B12" s="12" t="s">
        <v>74</v>
      </c>
      <c r="C12" s="8" t="s">
        <v>11</v>
      </c>
      <c r="D12" s="7" t="s">
        <v>9</v>
      </c>
      <c r="E12" s="9">
        <v>122602.1</v>
      </c>
      <c r="F12" s="9">
        <f>'[1]Всего расходы'!$J$16</f>
        <v>111881.61842</v>
      </c>
      <c r="G12" s="10"/>
    </row>
    <row r="13" spans="2:8" ht="25.5">
      <c r="B13" s="7" t="s">
        <v>12</v>
      </c>
      <c r="C13" s="8" t="s">
        <v>13</v>
      </c>
      <c r="D13" s="7" t="s">
        <v>9</v>
      </c>
      <c r="E13" s="9">
        <v>2074.41</v>
      </c>
      <c r="F13" s="9">
        <f>'[1]Всего расходы'!$J$18</f>
        <v>2788.0705400000002</v>
      </c>
      <c r="G13" s="10"/>
    </row>
    <row r="14" spans="2:8">
      <c r="B14" s="7" t="s">
        <v>14</v>
      </c>
      <c r="C14" s="8" t="s">
        <v>15</v>
      </c>
      <c r="D14" s="7" t="s">
        <v>9</v>
      </c>
      <c r="E14" s="13"/>
      <c r="F14" s="9"/>
      <c r="G14" s="10"/>
    </row>
    <row r="15" spans="2:8" ht="63.75">
      <c r="B15" s="7" t="s">
        <v>16</v>
      </c>
      <c r="C15" s="8" t="s">
        <v>17</v>
      </c>
      <c r="D15" s="7" t="s">
        <v>9</v>
      </c>
      <c r="E15" s="9">
        <v>120527.69</v>
      </c>
      <c r="F15" s="9">
        <f>'[1]Всего расходы'!$J$27</f>
        <v>108234.07256</v>
      </c>
      <c r="G15" s="10"/>
    </row>
    <row r="16" spans="2:8">
      <c r="B16" s="7" t="s">
        <v>18</v>
      </c>
      <c r="C16" s="8" t="s">
        <v>19</v>
      </c>
      <c r="D16" s="7" t="s">
        <v>9</v>
      </c>
      <c r="E16" s="13"/>
      <c r="F16" s="9"/>
      <c r="G16" s="10"/>
    </row>
    <row r="17" spans="2:7">
      <c r="B17" s="12" t="s">
        <v>75</v>
      </c>
      <c r="C17" s="8" t="s">
        <v>20</v>
      </c>
      <c r="D17" s="7" t="s">
        <v>9</v>
      </c>
      <c r="E17" s="9">
        <v>32441.53</v>
      </c>
      <c r="F17" s="9">
        <f>'[1]Всего расходы'!$J$31</f>
        <v>41679.907119999996</v>
      </c>
      <c r="G17" s="10"/>
    </row>
    <row r="18" spans="2:7">
      <c r="B18" s="7" t="s">
        <v>21</v>
      </c>
      <c r="C18" s="8" t="s">
        <v>19</v>
      </c>
      <c r="D18" s="7" t="s">
        <v>9</v>
      </c>
      <c r="E18" s="13"/>
      <c r="F18" s="9"/>
      <c r="G18" s="10"/>
    </row>
    <row r="19" spans="2:7" ht="25.5">
      <c r="B19" s="12" t="s">
        <v>76</v>
      </c>
      <c r="C19" s="8" t="s">
        <v>22</v>
      </c>
      <c r="D19" s="7" t="s">
        <v>9</v>
      </c>
      <c r="E19" s="9">
        <v>117451.75</v>
      </c>
      <c r="F19" s="9">
        <f>'[1]Всего расходы'!$J$35</f>
        <v>67719.080839999995</v>
      </c>
      <c r="G19" s="10"/>
    </row>
    <row r="20" spans="2:7" ht="25.5">
      <c r="B20" s="7" t="s">
        <v>23</v>
      </c>
      <c r="C20" s="8" t="s">
        <v>24</v>
      </c>
      <c r="D20" s="7" t="s">
        <v>9</v>
      </c>
      <c r="E20" s="13"/>
      <c r="F20" s="9"/>
      <c r="G20" s="10"/>
    </row>
    <row r="21" spans="2:7">
      <c r="B21" s="7" t="s">
        <v>25</v>
      </c>
      <c r="C21" s="8" t="s">
        <v>26</v>
      </c>
      <c r="D21" s="7" t="s">
        <v>9</v>
      </c>
      <c r="E21" s="9">
        <v>737.38</v>
      </c>
      <c r="F21" s="9">
        <f>'[1]Всего расходы'!$J$65</f>
        <v>947.20170000000007</v>
      </c>
      <c r="G21" s="10"/>
    </row>
    <row r="22" spans="2:7" ht="25.5">
      <c r="B22" s="7" t="s">
        <v>27</v>
      </c>
      <c r="C22" s="8" t="s">
        <v>28</v>
      </c>
      <c r="D22" s="7" t="s">
        <v>9</v>
      </c>
      <c r="E22" s="9">
        <f>E19-E20-E21</f>
        <v>116714.37</v>
      </c>
      <c r="F22" s="9">
        <f>F19-F20-F21</f>
        <v>66771.87913999999</v>
      </c>
      <c r="G22" s="10"/>
    </row>
    <row r="23" spans="2:7" ht="38.25">
      <c r="B23" s="12" t="s">
        <v>77</v>
      </c>
      <c r="C23" s="8" t="s">
        <v>29</v>
      </c>
      <c r="D23" s="7" t="s">
        <v>9</v>
      </c>
      <c r="E23" s="13"/>
      <c r="F23" s="9"/>
      <c r="G23" s="10"/>
    </row>
    <row r="24" spans="2:7" ht="25.5">
      <c r="B24" s="12" t="s">
        <v>78</v>
      </c>
      <c r="C24" s="8" t="s">
        <v>30</v>
      </c>
      <c r="D24" s="7" t="s">
        <v>9</v>
      </c>
      <c r="E24" s="13"/>
      <c r="F24" s="9"/>
      <c r="G24" s="10"/>
    </row>
    <row r="25" spans="2:7" ht="25.5">
      <c r="B25" s="11" t="s">
        <v>79</v>
      </c>
      <c r="C25" s="8" t="s">
        <v>31</v>
      </c>
      <c r="D25" s="7" t="s">
        <v>9</v>
      </c>
      <c r="E25" s="9">
        <f>[2]СПРосэнерго!$BB$77</f>
        <v>79186.557341454551</v>
      </c>
      <c r="F25" s="9">
        <f>'[1]Всего расходы'!$J$210</f>
        <v>92439.730439633771</v>
      </c>
      <c r="G25" s="10"/>
    </row>
    <row r="26" spans="2:7">
      <c r="B26" s="14" t="s">
        <v>80</v>
      </c>
      <c r="C26" s="8" t="s">
        <v>32</v>
      </c>
      <c r="D26" s="7" t="s">
        <v>9</v>
      </c>
      <c r="E26" s="9">
        <f>[2]СПРосэнерго!$BB$45</f>
        <v>6589.0233810076952</v>
      </c>
      <c r="F26" s="9">
        <f>'[1]Всего расходы'!$J$113</f>
        <v>3677.1414799999998</v>
      </c>
      <c r="G26" s="10"/>
    </row>
    <row r="27" spans="2:7" ht="38.25">
      <c r="B27" s="14" t="s">
        <v>81</v>
      </c>
      <c r="C27" s="8" t="s">
        <v>33</v>
      </c>
      <c r="D27" s="7" t="s">
        <v>9</v>
      </c>
      <c r="E27" s="13"/>
      <c r="F27" s="9"/>
      <c r="G27" s="10"/>
    </row>
    <row r="28" spans="2:7">
      <c r="B28" s="14" t="s">
        <v>82</v>
      </c>
      <c r="C28" s="8" t="s">
        <v>34</v>
      </c>
      <c r="D28" s="7" t="s">
        <v>9</v>
      </c>
      <c r="E28" s="9">
        <f>[2]СПРосэнерго!$BB$48</f>
        <v>11724.65146305085</v>
      </c>
      <c r="F28" s="9">
        <f>'[1]Всего расходы'!$J$122</f>
        <v>20282.604339999998</v>
      </c>
      <c r="G28" s="10"/>
    </row>
    <row r="29" spans="2:7">
      <c r="B29" s="14" t="s">
        <v>83</v>
      </c>
      <c r="C29" s="8" t="s">
        <v>35</v>
      </c>
      <c r="D29" s="7" t="s">
        <v>9</v>
      </c>
      <c r="E29" s="9">
        <f>[2]СПРосэнерго!$BB$62</f>
        <v>9862.23</v>
      </c>
      <c r="F29" s="9">
        <f>'[1]Всего расходы'!$J$167</f>
        <v>8765.7766300000003</v>
      </c>
      <c r="G29" s="10"/>
    </row>
    <row r="30" spans="2:7" ht="38.25">
      <c r="B30" s="14" t="s">
        <v>84</v>
      </c>
      <c r="C30" s="8" t="s">
        <v>36</v>
      </c>
      <c r="D30" s="7" t="s">
        <v>9</v>
      </c>
      <c r="E30" s="13"/>
      <c r="F30" s="9"/>
      <c r="G30" s="10"/>
    </row>
    <row r="31" spans="2:7">
      <c r="B31" s="14" t="s">
        <v>85</v>
      </c>
      <c r="C31" s="8" t="s">
        <v>37</v>
      </c>
      <c r="D31" s="7" t="s">
        <v>9</v>
      </c>
      <c r="E31" s="9">
        <f>[2]СПРосэнерго!$BB$46</f>
        <v>10100</v>
      </c>
      <c r="F31" s="9">
        <f>'[1]Всего расходы'!$J$117</f>
        <v>10494.41995</v>
      </c>
      <c r="G31" s="10"/>
    </row>
    <row r="32" spans="2:7">
      <c r="B32" s="14" t="s">
        <v>86</v>
      </c>
      <c r="C32" s="8" t="s">
        <v>38</v>
      </c>
      <c r="D32" s="7" t="s">
        <v>9</v>
      </c>
      <c r="E32" s="9">
        <f>[2]СПРосэнерго!$BB$70</f>
        <v>38686.292937588201</v>
      </c>
      <c r="F32" s="9">
        <f>'[1]Всего расходы'!$J$200</f>
        <v>38686.292937588201</v>
      </c>
      <c r="G32" s="10"/>
    </row>
    <row r="33" spans="2:7">
      <c r="B33" s="14" t="s">
        <v>87</v>
      </c>
      <c r="C33" s="8" t="s">
        <v>39</v>
      </c>
      <c r="D33" s="7" t="s">
        <v>9</v>
      </c>
      <c r="E33" s="13"/>
      <c r="F33" s="9">
        <f>'[1]Всего расходы'!$J$204</f>
        <v>7737.258587517641</v>
      </c>
      <c r="G33" s="10"/>
    </row>
    <row r="34" spans="2:7">
      <c r="B34" s="14" t="s">
        <v>88</v>
      </c>
      <c r="C34" s="8" t="s">
        <v>40</v>
      </c>
      <c r="D34" s="7" t="s">
        <v>9</v>
      </c>
      <c r="E34" s="9">
        <f>[2]СПРосэнерго!$BB$57</f>
        <v>2139.7203460987698</v>
      </c>
      <c r="F34" s="9">
        <f>'[1]Всего расходы'!$J$149</f>
        <v>2628.8307999999997</v>
      </c>
      <c r="G34" s="10"/>
    </row>
    <row r="35" spans="2:7" ht="63.75">
      <c r="B35" s="14" t="s">
        <v>89</v>
      </c>
      <c r="C35" s="8" t="s">
        <v>41</v>
      </c>
      <c r="D35" s="7" t="s">
        <v>9</v>
      </c>
      <c r="E35" s="13"/>
      <c r="F35" s="9"/>
      <c r="G35" s="10"/>
    </row>
    <row r="36" spans="2:7" ht="25.5">
      <c r="B36" s="7" t="s">
        <v>42</v>
      </c>
      <c r="C36" s="8" t="s">
        <v>43</v>
      </c>
      <c r="D36" s="7" t="s">
        <v>44</v>
      </c>
      <c r="E36" s="13"/>
      <c r="F36" s="9"/>
      <c r="G36" s="10"/>
    </row>
    <row r="37" spans="2:7" ht="114.75">
      <c r="B37" s="14" t="s">
        <v>90</v>
      </c>
      <c r="C37" s="8" t="s">
        <v>45</v>
      </c>
      <c r="D37" s="7" t="s">
        <v>9</v>
      </c>
      <c r="E37" s="13"/>
      <c r="F37" s="9"/>
      <c r="G37" s="10"/>
    </row>
    <row r="38" spans="2:7" ht="25.5">
      <c r="B38" s="14" t="s">
        <v>91</v>
      </c>
      <c r="C38" s="8" t="s">
        <v>46</v>
      </c>
      <c r="D38" s="7" t="s">
        <v>9</v>
      </c>
      <c r="E38" s="9">
        <f>E25-E26-E28-E29-E31-E34-E32</f>
        <v>84.63921370904427</v>
      </c>
      <c r="F38" s="9">
        <f>'[1]Всего расходы'!$J$169</f>
        <v>167.40571452792176</v>
      </c>
      <c r="G38" s="10"/>
    </row>
    <row r="39" spans="2:7" ht="38.25">
      <c r="B39" s="11" t="s">
        <v>92</v>
      </c>
      <c r="C39" s="8" t="s">
        <v>47</v>
      </c>
      <c r="D39" s="7" t="s">
        <v>9</v>
      </c>
      <c r="E39" s="9">
        <v>38961.779901547241</v>
      </c>
      <c r="F39" s="9"/>
      <c r="G39" s="15"/>
    </row>
    <row r="40" spans="2:7" ht="25.5">
      <c r="B40" s="7" t="s">
        <v>48</v>
      </c>
      <c r="C40" s="8" t="s">
        <v>49</v>
      </c>
      <c r="D40" s="7" t="s">
        <v>9</v>
      </c>
      <c r="E40" s="15"/>
      <c r="F40" s="9"/>
      <c r="G40" s="10"/>
    </row>
    <row r="41" spans="2:7" ht="38.25">
      <c r="B41" s="7" t="s">
        <v>50</v>
      </c>
      <c r="C41" s="8" t="s">
        <v>51</v>
      </c>
      <c r="D41" s="7" t="s">
        <v>9</v>
      </c>
      <c r="E41" s="9">
        <v>8511.3980485711509</v>
      </c>
      <c r="F41" s="9">
        <f>'[1]Всего расходы'!$J$216</f>
        <v>14778.437109999999</v>
      </c>
      <c r="G41" s="10"/>
    </row>
    <row r="42" spans="2:7">
      <c r="B42" s="19" t="s">
        <v>73</v>
      </c>
      <c r="C42" s="8" t="s">
        <v>52</v>
      </c>
      <c r="D42" s="20" t="s">
        <v>54</v>
      </c>
      <c r="E42" s="27">
        <v>3295.8000000000138</v>
      </c>
      <c r="F42" s="27">
        <f>'[1]Всего расходы'!$J$221</f>
        <v>5364.1169999999984</v>
      </c>
      <c r="G42" s="23"/>
    </row>
    <row r="43" spans="2:7">
      <c r="B43" s="19"/>
      <c r="C43" s="8" t="s">
        <v>53</v>
      </c>
      <c r="D43" s="20"/>
      <c r="E43" s="27"/>
      <c r="F43" s="27"/>
      <c r="G43" s="23"/>
    </row>
    <row r="44" spans="2:7">
      <c r="B44" s="19" t="s">
        <v>79</v>
      </c>
      <c r="C44" s="8" t="s">
        <v>52</v>
      </c>
      <c r="D44" s="20" t="s">
        <v>9</v>
      </c>
      <c r="E44" s="21">
        <f>E41</f>
        <v>8511.3980485711509</v>
      </c>
      <c r="F44" s="21">
        <f>F41</f>
        <v>14778.437109999999</v>
      </c>
      <c r="G44" s="23"/>
    </row>
    <row r="45" spans="2:7" ht="51">
      <c r="B45" s="19"/>
      <c r="C45" s="8" t="s">
        <v>55</v>
      </c>
      <c r="D45" s="20"/>
      <c r="E45" s="22"/>
      <c r="F45" s="22"/>
      <c r="G45" s="23"/>
    </row>
    <row r="46" spans="2:7" ht="63.75">
      <c r="B46" s="7" t="s">
        <v>56</v>
      </c>
      <c r="C46" s="8" t="s">
        <v>57</v>
      </c>
      <c r="D46" s="7" t="s">
        <v>7</v>
      </c>
      <c r="E46" s="15" t="s">
        <v>7</v>
      </c>
      <c r="F46" s="15" t="s">
        <v>7</v>
      </c>
      <c r="G46" s="15"/>
    </row>
    <row r="47" spans="2:7" ht="25.5">
      <c r="B47" s="7">
        <v>1</v>
      </c>
      <c r="C47" s="8" t="s">
        <v>132</v>
      </c>
      <c r="D47" s="7" t="s">
        <v>58</v>
      </c>
      <c r="E47" s="15">
        <v>324</v>
      </c>
      <c r="F47" s="13">
        <v>403</v>
      </c>
      <c r="G47" s="15"/>
    </row>
    <row r="48" spans="2:7" ht="25.5">
      <c r="B48" s="7">
        <v>2</v>
      </c>
      <c r="C48" s="8" t="s">
        <v>59</v>
      </c>
      <c r="D48" s="7" t="s">
        <v>60</v>
      </c>
      <c r="E48" s="15" t="s">
        <v>138</v>
      </c>
      <c r="F48" s="15" t="s">
        <v>138</v>
      </c>
      <c r="G48" s="10"/>
    </row>
    <row r="49" spans="2:7" ht="25.5">
      <c r="B49" s="7" t="s">
        <v>124</v>
      </c>
      <c r="C49" s="8" t="s">
        <v>129</v>
      </c>
      <c r="D49" s="7" t="s">
        <v>60</v>
      </c>
      <c r="E49" s="15" t="s">
        <v>138</v>
      </c>
      <c r="F49" s="15" t="s">
        <v>138</v>
      </c>
      <c r="G49" s="10"/>
    </row>
    <row r="50" spans="2:7" ht="25.5">
      <c r="B50" s="7" t="s">
        <v>125</v>
      </c>
      <c r="C50" s="8" t="s">
        <v>130</v>
      </c>
      <c r="D50" s="7" t="s">
        <v>60</v>
      </c>
      <c r="E50" s="15" t="s">
        <v>138</v>
      </c>
      <c r="F50" s="15" t="s">
        <v>138</v>
      </c>
      <c r="G50" s="10"/>
    </row>
    <row r="51" spans="2:7" ht="25.5">
      <c r="B51" s="7" t="s">
        <v>126</v>
      </c>
      <c r="C51" s="8" t="s">
        <v>131</v>
      </c>
      <c r="D51" s="7" t="s">
        <v>60</v>
      </c>
      <c r="E51" s="15" t="s">
        <v>138</v>
      </c>
      <c r="F51" s="15" t="s">
        <v>138</v>
      </c>
      <c r="G51" s="10"/>
    </row>
    <row r="52" spans="2:7" ht="25.5">
      <c r="B52" s="7" t="s">
        <v>127</v>
      </c>
      <c r="C52" s="8" t="s">
        <v>128</v>
      </c>
      <c r="D52" s="7" t="s">
        <v>60</v>
      </c>
      <c r="E52" s="15" t="s">
        <v>138</v>
      </c>
      <c r="F52" s="15" t="s">
        <v>138</v>
      </c>
      <c r="G52" s="10"/>
    </row>
    <row r="53" spans="2:7" ht="25.5">
      <c r="B53" s="7">
        <v>3</v>
      </c>
      <c r="C53" s="8" t="s">
        <v>61</v>
      </c>
      <c r="D53" s="7" t="s">
        <v>62</v>
      </c>
      <c r="E53" s="15" t="s">
        <v>138</v>
      </c>
      <c r="F53" s="9">
        <f>[3]П.2.1!$K$56</f>
        <v>1147.0877350000001</v>
      </c>
      <c r="G53" s="10"/>
    </row>
    <row r="54" spans="2:7" ht="38.25">
      <c r="B54" s="7" t="s">
        <v>100</v>
      </c>
      <c r="C54" s="8" t="s">
        <v>104</v>
      </c>
      <c r="D54" s="7" t="s">
        <v>62</v>
      </c>
      <c r="E54" s="15" t="s">
        <v>138</v>
      </c>
      <c r="F54" s="9">
        <f>[3]П.2.1!$K$57</f>
        <v>0</v>
      </c>
      <c r="G54" s="10"/>
    </row>
    <row r="55" spans="2:7" ht="38.25">
      <c r="B55" s="7" t="s">
        <v>101</v>
      </c>
      <c r="C55" s="8" t="s">
        <v>105</v>
      </c>
      <c r="D55" s="7" t="s">
        <v>62</v>
      </c>
      <c r="E55" s="15" t="s">
        <v>138</v>
      </c>
      <c r="F55" s="9">
        <f>[3]П.2.1!$K$58</f>
        <v>94.258499999999998</v>
      </c>
      <c r="G55" s="10"/>
    </row>
    <row r="56" spans="2:7" ht="38.25">
      <c r="B56" s="7" t="s">
        <v>102</v>
      </c>
      <c r="C56" s="8" t="s">
        <v>106</v>
      </c>
      <c r="D56" s="7" t="s">
        <v>62</v>
      </c>
      <c r="E56" s="15" t="s">
        <v>138</v>
      </c>
      <c r="F56" s="9">
        <f>[3]П.2.1!$J$59</f>
        <v>269.50711571428576</v>
      </c>
      <c r="G56" s="10"/>
    </row>
    <row r="57" spans="2:7" ht="38.25">
      <c r="B57" s="7" t="s">
        <v>103</v>
      </c>
      <c r="C57" s="8" t="s">
        <v>107</v>
      </c>
      <c r="D57" s="7" t="s">
        <v>62</v>
      </c>
      <c r="E57" s="15" t="s">
        <v>138</v>
      </c>
      <c r="F57" s="9">
        <f>[3]П.2.1!$K$60</f>
        <v>110.15433</v>
      </c>
      <c r="G57" s="10"/>
    </row>
    <row r="58" spans="2:7" ht="25.5">
      <c r="B58" s="7">
        <v>4</v>
      </c>
      <c r="C58" s="8" t="s">
        <v>63</v>
      </c>
      <c r="D58" s="7" t="s">
        <v>62</v>
      </c>
      <c r="E58" s="15" t="s">
        <v>138</v>
      </c>
      <c r="F58" s="9">
        <f>[3]П.2.2!$K$60</f>
        <v>6378.8</v>
      </c>
      <c r="G58" s="10"/>
    </row>
    <row r="59" spans="2:7" ht="25.5">
      <c r="B59" s="7" t="s">
        <v>108</v>
      </c>
      <c r="C59" s="8" t="s">
        <v>113</v>
      </c>
      <c r="D59" s="7" t="s">
        <v>62</v>
      </c>
      <c r="E59" s="15" t="s">
        <v>138</v>
      </c>
      <c r="F59" s="9">
        <f>[3]П.2.2!$K$61</f>
        <v>0</v>
      </c>
      <c r="G59" s="10"/>
    </row>
    <row r="60" spans="2:7" ht="25.5">
      <c r="B60" s="7" t="s">
        <v>109</v>
      </c>
      <c r="C60" s="8" t="s">
        <v>114</v>
      </c>
      <c r="D60" s="7" t="s">
        <v>62</v>
      </c>
      <c r="E60" s="15" t="s">
        <v>138</v>
      </c>
      <c r="F60" s="9">
        <f>[3]П.2.2!$K$62</f>
        <v>1610.6000000000001</v>
      </c>
      <c r="G60" s="10"/>
    </row>
    <row r="61" spans="2:7" ht="25.5">
      <c r="B61" s="7" t="s">
        <v>110</v>
      </c>
      <c r="C61" s="8" t="s">
        <v>115</v>
      </c>
      <c r="D61" s="7" t="s">
        <v>62</v>
      </c>
      <c r="E61" s="15" t="s">
        <v>138</v>
      </c>
      <c r="F61" s="9">
        <f>[3]П.2.2!$K$63</f>
        <v>4768.2</v>
      </c>
      <c r="G61" s="10"/>
    </row>
    <row r="62" spans="2:7" ht="25.5">
      <c r="B62" s="7" t="s">
        <v>111</v>
      </c>
      <c r="C62" s="8" t="s">
        <v>112</v>
      </c>
      <c r="D62" s="7" t="s">
        <v>62</v>
      </c>
      <c r="E62" s="15" t="s">
        <v>138</v>
      </c>
      <c r="F62" s="9">
        <f>[3]П.2.2!$K$64</f>
        <v>0</v>
      </c>
      <c r="G62" s="10"/>
    </row>
    <row r="63" spans="2:7">
      <c r="B63" s="7">
        <v>5</v>
      </c>
      <c r="C63" s="8" t="s">
        <v>64</v>
      </c>
      <c r="D63" s="7" t="s">
        <v>65</v>
      </c>
      <c r="E63" s="15" t="s">
        <v>138</v>
      </c>
      <c r="F63" s="9">
        <f>[3]П.2.1!J56</f>
        <v>332.84001571428576</v>
      </c>
      <c r="G63" s="10"/>
    </row>
    <row r="64" spans="2:7" ht="25.5">
      <c r="B64" s="7" t="s">
        <v>120</v>
      </c>
      <c r="C64" s="8" t="s">
        <v>116</v>
      </c>
      <c r="D64" s="7" t="s">
        <v>65</v>
      </c>
      <c r="E64" s="15" t="s">
        <v>138</v>
      </c>
      <c r="F64" s="9">
        <f>[3]П.2.1!J57</f>
        <v>0</v>
      </c>
      <c r="G64" s="10"/>
    </row>
    <row r="65" spans="2:7" ht="25.5">
      <c r="B65" s="7" t="s">
        <v>121</v>
      </c>
      <c r="C65" s="8" t="s">
        <v>117</v>
      </c>
      <c r="D65" s="7" t="s">
        <v>65</v>
      </c>
      <c r="E65" s="15" t="s">
        <v>138</v>
      </c>
      <c r="F65" s="9">
        <f>[3]П.2.1!J58</f>
        <v>20.055</v>
      </c>
      <c r="G65" s="10"/>
    </row>
    <row r="66" spans="2:7" ht="25.5">
      <c r="B66" s="7" t="s">
        <v>122</v>
      </c>
      <c r="C66" s="8" t="s">
        <v>118</v>
      </c>
      <c r="D66" s="7" t="s">
        <v>65</v>
      </c>
      <c r="E66" s="15" t="s">
        <v>138</v>
      </c>
      <c r="F66" s="9">
        <f>[3]П.2.1!J59</f>
        <v>269.50711571428576</v>
      </c>
      <c r="G66" s="10"/>
    </row>
    <row r="67" spans="2:7" ht="25.5">
      <c r="B67" s="7" t="s">
        <v>123</v>
      </c>
      <c r="C67" s="8" t="s">
        <v>119</v>
      </c>
      <c r="D67" s="7" t="s">
        <v>65</v>
      </c>
      <c r="E67" s="15" t="s">
        <v>138</v>
      </c>
      <c r="F67" s="9">
        <f>[3]П.2.1!J60</f>
        <v>43.277899999999995</v>
      </c>
      <c r="G67" s="10"/>
    </row>
    <row r="68" spans="2:7">
      <c r="B68" s="7">
        <v>6</v>
      </c>
      <c r="C68" s="8" t="s">
        <v>66</v>
      </c>
      <c r="D68" s="7" t="s">
        <v>67</v>
      </c>
      <c r="E68" s="15" t="s">
        <v>138</v>
      </c>
      <c r="F68" s="16">
        <f>'[4]1.9'!$BE$11</f>
        <v>0.98248407726009568</v>
      </c>
      <c r="G68" s="10"/>
    </row>
    <row r="69" spans="2:7" ht="25.5">
      <c r="B69" s="7">
        <v>7</v>
      </c>
      <c r="C69" s="8" t="s">
        <v>68</v>
      </c>
      <c r="D69" s="7" t="s">
        <v>9</v>
      </c>
      <c r="E69" s="17">
        <f>'[5]4'!$O$17*1000/1.2</f>
        <v>161475.57374166662</v>
      </c>
      <c r="F69" s="17">
        <v>125059.198</v>
      </c>
      <c r="G69" s="10"/>
    </row>
    <row r="70" spans="2:7" ht="25.5">
      <c r="B70" s="11" t="s">
        <v>93</v>
      </c>
      <c r="C70" s="8" t="s">
        <v>69</v>
      </c>
      <c r="D70" s="7" t="s">
        <v>9</v>
      </c>
      <c r="E70" s="17">
        <f>'[5]4'!$O$18*1000/1.2</f>
        <v>110147.03134999996</v>
      </c>
      <c r="F70" s="17">
        <f>F69-('[6]плановая 2020-2021 (2)'!$I$29+'[6]плановая 2020-2021 (2)'!$I$28)/1000</f>
        <v>121710.53519000001</v>
      </c>
      <c r="G70" s="10"/>
    </row>
    <row r="71" spans="2:7" ht="38.25">
      <c r="B71" s="7">
        <v>8</v>
      </c>
      <c r="C71" s="8" t="s">
        <v>70</v>
      </c>
      <c r="D71" s="15" t="s">
        <v>67</v>
      </c>
      <c r="E71" s="15"/>
      <c r="F71" s="15"/>
      <c r="G71" s="15"/>
    </row>
    <row r="73" spans="2:7">
      <c r="B73" s="4" t="s">
        <v>94</v>
      </c>
    </row>
    <row r="74" spans="2:7" ht="60.75" customHeight="1">
      <c r="B74" s="18" t="s">
        <v>95</v>
      </c>
      <c r="C74" s="18"/>
      <c r="D74" s="18"/>
      <c r="E74" s="18"/>
      <c r="F74" s="18"/>
      <c r="G74" s="18"/>
    </row>
    <row r="75" spans="2:7" ht="30.75" customHeight="1">
      <c r="B75" s="18" t="s">
        <v>96</v>
      </c>
      <c r="C75" s="18"/>
      <c r="D75" s="18"/>
      <c r="E75" s="18"/>
      <c r="F75" s="18"/>
      <c r="G75" s="18"/>
    </row>
    <row r="76" spans="2:7" ht="36" customHeight="1">
      <c r="B76" s="18" t="s">
        <v>97</v>
      </c>
      <c r="C76" s="18"/>
      <c r="D76" s="18"/>
      <c r="E76" s="18"/>
      <c r="F76" s="18"/>
      <c r="G76" s="18"/>
    </row>
    <row r="77" spans="2:7" ht="34.5" customHeight="1">
      <c r="B77" s="18" t="s">
        <v>98</v>
      </c>
      <c r="C77" s="18"/>
      <c r="D77" s="18"/>
      <c r="E77" s="18"/>
      <c r="F77" s="18"/>
      <c r="G77" s="18"/>
    </row>
    <row r="78" spans="2:7" ht="30.75" customHeight="1">
      <c r="B78" s="18" t="s">
        <v>99</v>
      </c>
      <c r="C78" s="18"/>
      <c r="D78" s="18"/>
      <c r="E78" s="18"/>
      <c r="F78" s="18"/>
      <c r="G78" s="18"/>
    </row>
  </sheetData>
  <mergeCells count="22"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  <mergeCell ref="B78:G78"/>
    <mergeCell ref="B44:B45"/>
    <mergeCell ref="D44:D45"/>
    <mergeCell ref="E44:E45"/>
    <mergeCell ref="F44:F45"/>
    <mergeCell ref="G44:G45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2021-03-30T07:48:44Z</dcterms:modified>
</cp:coreProperties>
</file>